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S30" i="1" s="1"/>
  <c r="AU30" i="1" s="1"/>
  <c r="AW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I30" i="1" s="1"/>
  <c r="W30" i="1"/>
  <c r="V30" i="1"/>
  <c r="U30" i="1" s="1"/>
  <c r="N30" i="1"/>
  <c r="BU29" i="1"/>
  <c r="BT29" i="1"/>
  <c r="BR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U29" i="1" s="1"/>
  <c r="N29" i="1"/>
  <c r="BU28" i="1"/>
  <c r="BT28" i="1"/>
  <c r="BR28" i="1"/>
  <c r="BS28" i="1" s="1"/>
  <c r="AU28" i="1" s="1"/>
  <c r="AW28" i="1" s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W28" i="1"/>
  <c r="V28" i="1"/>
  <c r="N28" i="1"/>
  <c r="BU27" i="1"/>
  <c r="BT27" i="1"/>
  <c r="BR27" i="1"/>
  <c r="BS27" i="1" s="1"/>
  <c r="BG27" i="1"/>
  <c r="BF27" i="1"/>
  <c r="BE27" i="1"/>
  <c r="BD27" i="1"/>
  <c r="BH27" i="1" s="1"/>
  <c r="BI27" i="1" s="1"/>
  <c r="BC27" i="1"/>
  <c r="AZ27" i="1"/>
  <c r="AX27" i="1"/>
  <c r="AS27" i="1"/>
  <c r="AL27" i="1"/>
  <c r="AM27" i="1" s="1"/>
  <c r="AG27" i="1"/>
  <c r="AE27" i="1"/>
  <c r="L27" i="1" s="1"/>
  <c r="W27" i="1"/>
  <c r="V27" i="1"/>
  <c r="U27" i="1" s="1"/>
  <c r="N27" i="1"/>
  <c r="BU26" i="1"/>
  <c r="BT26" i="1"/>
  <c r="BR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W26" i="1"/>
  <c r="V26" i="1"/>
  <c r="U26" i="1" s="1"/>
  <c r="N26" i="1"/>
  <c r="BU25" i="1"/>
  <c r="BT25" i="1"/>
  <c r="BR25" i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 s="1"/>
  <c r="W25" i="1"/>
  <c r="V25" i="1"/>
  <c r="N25" i="1"/>
  <c r="BU24" i="1"/>
  <c r="BT24" i="1"/>
  <c r="BR24" i="1"/>
  <c r="BS24" i="1" s="1"/>
  <c r="AU24" i="1" s="1"/>
  <c r="AW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G24" i="1" s="1"/>
  <c r="Y24" i="1" s="1"/>
  <c r="W24" i="1"/>
  <c r="U24" i="1" s="1"/>
  <c r="V24" i="1"/>
  <c r="N24" i="1"/>
  <c r="BU23" i="1"/>
  <c r="BT23" i="1"/>
  <c r="BR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BU22" i="1"/>
  <c r="BT22" i="1"/>
  <c r="BR22" i="1"/>
  <c r="BS22" i="1" s="1"/>
  <c r="AU22" i="1" s="1"/>
  <c r="AW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I22" i="1" s="1"/>
  <c r="W22" i="1"/>
  <c r="V22" i="1"/>
  <c r="U22" i="1" s="1"/>
  <c r="N22" i="1"/>
  <c r="BU21" i="1"/>
  <c r="BT21" i="1"/>
  <c r="BR21" i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 s="1"/>
  <c r="W21" i="1"/>
  <c r="V21" i="1"/>
  <c r="N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H20" i="1" s="1"/>
  <c r="AV20" i="1" s="1"/>
  <c r="W20" i="1"/>
  <c r="V20" i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L19" i="1" s="1"/>
  <c r="W19" i="1"/>
  <c r="V19" i="1"/>
  <c r="N19" i="1"/>
  <c r="BS20" i="1" l="1"/>
  <c r="AU20" i="1" s="1"/>
  <c r="BS23" i="1"/>
  <c r="BS26" i="1"/>
  <c r="U25" i="1"/>
  <c r="L29" i="1"/>
  <c r="AF29" i="1"/>
  <c r="I29" i="1"/>
  <c r="G29" i="1"/>
  <c r="Y29" i="1" s="1"/>
  <c r="AF21" i="1"/>
  <c r="H21" i="1"/>
  <c r="AV21" i="1" s="1"/>
  <c r="I21" i="1"/>
  <c r="G21" i="1"/>
  <c r="Y21" i="1" s="1"/>
  <c r="L21" i="1"/>
  <c r="G25" i="1"/>
  <c r="Y25" i="1" s="1"/>
  <c r="I25" i="1"/>
  <c r="L25" i="1"/>
  <c r="AF25" i="1"/>
  <c r="H25" i="1"/>
  <c r="AV25" i="1" s="1"/>
  <c r="AY20" i="1"/>
  <c r="H24" i="1"/>
  <c r="AV24" i="1" s="1"/>
  <c r="AY24" i="1" s="1"/>
  <c r="BS21" i="1"/>
  <c r="Q21" i="1" s="1"/>
  <c r="Q22" i="1"/>
  <c r="BS29" i="1"/>
  <c r="Q30" i="1"/>
  <c r="AF22" i="1"/>
  <c r="Q24" i="1"/>
  <c r="R24" i="1" s="1"/>
  <c r="S24" i="1" s="1"/>
  <c r="Z24" i="1" s="1"/>
  <c r="BS25" i="1"/>
  <c r="Q25" i="1" s="1"/>
  <c r="I27" i="1"/>
  <c r="U28" i="1"/>
  <c r="AF30" i="1"/>
  <c r="G20" i="1"/>
  <c r="Y20" i="1" s="1"/>
  <c r="Q28" i="1"/>
  <c r="R28" i="1" s="1"/>
  <c r="S28" i="1" s="1"/>
  <c r="U19" i="1"/>
  <c r="Q20" i="1"/>
  <c r="H27" i="1"/>
  <c r="AV27" i="1" s="1"/>
  <c r="U21" i="1"/>
  <c r="AU23" i="1"/>
  <c r="AW23" i="1" s="1"/>
  <c r="Q23" i="1"/>
  <c r="Q19" i="1"/>
  <c r="AU19" i="1"/>
  <c r="AW19" i="1" s="1"/>
  <c r="G23" i="1"/>
  <c r="AF23" i="1"/>
  <c r="I23" i="1"/>
  <c r="H23" i="1"/>
  <c r="AV23" i="1" s="1"/>
  <c r="AY23" i="1" s="1"/>
  <c r="AF19" i="1"/>
  <c r="H19" i="1"/>
  <c r="AV19" i="1" s="1"/>
  <c r="L26" i="1"/>
  <c r="H26" i="1"/>
  <c r="AV26" i="1" s="1"/>
  <c r="G26" i="1"/>
  <c r="AF26" i="1"/>
  <c r="I26" i="1"/>
  <c r="AU21" i="1"/>
  <c r="AY21" i="1" s="1"/>
  <c r="AF20" i="1"/>
  <c r="I20" i="1"/>
  <c r="AU25" i="1"/>
  <c r="AY25" i="1" s="1"/>
  <c r="G19" i="1"/>
  <c r="AF28" i="1"/>
  <c r="I28" i="1"/>
  <c r="H28" i="1"/>
  <c r="AV28" i="1" s="1"/>
  <c r="AY28" i="1" s="1"/>
  <c r="G28" i="1"/>
  <c r="I19" i="1"/>
  <c r="L20" i="1"/>
  <c r="L23" i="1"/>
  <c r="AU26" i="1"/>
  <c r="AW26" i="1" s="1"/>
  <c r="Q26" i="1"/>
  <c r="AU27" i="1"/>
  <c r="AW27" i="1" s="1"/>
  <c r="Q27" i="1"/>
  <c r="L28" i="1"/>
  <c r="AF24" i="1"/>
  <c r="I24" i="1"/>
  <c r="G27" i="1"/>
  <c r="AF27" i="1"/>
  <c r="U20" i="1"/>
  <c r="AW20" i="1"/>
  <c r="R20" i="1"/>
  <c r="S20" i="1" s="1"/>
  <c r="L22" i="1"/>
  <c r="H22" i="1"/>
  <c r="AV22" i="1" s="1"/>
  <c r="AY22" i="1" s="1"/>
  <c r="G22" i="1"/>
  <c r="L24" i="1"/>
  <c r="L30" i="1"/>
  <c r="H30" i="1"/>
  <c r="AV30" i="1" s="1"/>
  <c r="AY30" i="1" s="1"/>
  <c r="G30" i="1"/>
  <c r="H29" i="1"/>
  <c r="AV29" i="1" s="1"/>
  <c r="R30" i="1" l="1"/>
  <c r="S30" i="1" s="1"/>
  <c r="AW21" i="1"/>
  <c r="AY19" i="1"/>
  <c r="Q29" i="1"/>
  <c r="R29" i="1" s="1"/>
  <c r="S29" i="1" s="1"/>
  <c r="Z29" i="1" s="1"/>
  <c r="AU29" i="1"/>
  <c r="AW29" i="1" s="1"/>
  <c r="AA24" i="1"/>
  <c r="AB24" i="1" s="1"/>
  <c r="AW25" i="1"/>
  <c r="T24" i="1"/>
  <c r="X24" i="1" s="1"/>
  <c r="O24" i="1"/>
  <c r="M24" i="1" s="1"/>
  <c r="P24" i="1" s="1"/>
  <c r="J24" i="1" s="1"/>
  <c r="K24" i="1" s="1"/>
  <c r="R21" i="1"/>
  <c r="S21" i="1" s="1"/>
  <c r="R25" i="1"/>
  <c r="S25" i="1" s="1"/>
  <c r="Z28" i="1"/>
  <c r="AA28" i="1"/>
  <c r="T28" i="1"/>
  <c r="X28" i="1" s="1"/>
  <c r="R27" i="1"/>
  <c r="S27" i="1" s="1"/>
  <c r="Y28" i="1"/>
  <c r="O28" i="1"/>
  <c r="M28" i="1" s="1"/>
  <c r="P28" i="1" s="1"/>
  <c r="J28" i="1" s="1"/>
  <c r="K28" i="1" s="1"/>
  <c r="AY27" i="1"/>
  <c r="AA29" i="1"/>
  <c r="AB29" i="1" s="1"/>
  <c r="Y26" i="1"/>
  <c r="R19" i="1"/>
  <c r="S19" i="1" s="1"/>
  <c r="O19" i="1" s="1"/>
  <c r="M19" i="1" s="1"/>
  <c r="P19" i="1" s="1"/>
  <c r="J19" i="1" s="1"/>
  <c r="K19" i="1" s="1"/>
  <c r="AA20" i="1"/>
  <c r="T20" i="1"/>
  <c r="X20" i="1" s="1"/>
  <c r="Y19" i="1"/>
  <c r="Z20" i="1"/>
  <c r="AY26" i="1"/>
  <c r="Y23" i="1"/>
  <c r="R23" i="1"/>
  <c r="S23" i="1" s="1"/>
  <c r="T30" i="1"/>
  <c r="X30" i="1" s="1"/>
  <c r="AA30" i="1"/>
  <c r="Z30" i="1"/>
  <c r="O30" i="1"/>
  <c r="M30" i="1" s="1"/>
  <c r="P30" i="1" s="1"/>
  <c r="J30" i="1" s="1"/>
  <c r="K30" i="1" s="1"/>
  <c r="Y30" i="1"/>
  <c r="O22" i="1"/>
  <c r="M22" i="1" s="1"/>
  <c r="P22" i="1" s="1"/>
  <c r="J22" i="1" s="1"/>
  <c r="K22" i="1" s="1"/>
  <c r="R22" i="1"/>
  <c r="S22" i="1" s="1"/>
  <c r="Y22" i="1"/>
  <c r="O27" i="1"/>
  <c r="M27" i="1" s="1"/>
  <c r="P27" i="1" s="1"/>
  <c r="J27" i="1" s="1"/>
  <c r="K27" i="1" s="1"/>
  <c r="Y27" i="1"/>
  <c r="R26" i="1"/>
  <c r="S26" i="1" s="1"/>
  <c r="O20" i="1"/>
  <c r="M20" i="1" s="1"/>
  <c r="P20" i="1" s="1"/>
  <c r="J20" i="1" s="1"/>
  <c r="K20" i="1" s="1"/>
  <c r="T29" i="1" l="1"/>
  <c r="X29" i="1" s="1"/>
  <c r="O29" i="1"/>
  <c r="M29" i="1" s="1"/>
  <c r="P29" i="1" s="1"/>
  <c r="J29" i="1" s="1"/>
  <c r="K29" i="1" s="1"/>
  <c r="AY29" i="1"/>
  <c r="T21" i="1"/>
  <c r="X21" i="1" s="1"/>
  <c r="AA21" i="1"/>
  <c r="Z21" i="1"/>
  <c r="O21" i="1"/>
  <c r="M21" i="1" s="1"/>
  <c r="P21" i="1" s="1"/>
  <c r="J21" i="1" s="1"/>
  <c r="K21" i="1" s="1"/>
  <c r="AB28" i="1"/>
  <c r="T26" i="1"/>
  <c r="X26" i="1" s="1"/>
  <c r="AA26" i="1"/>
  <c r="Z26" i="1"/>
  <c r="AA19" i="1"/>
  <c r="AB19" i="1" s="1"/>
  <c r="T19" i="1"/>
  <c r="X19" i="1" s="1"/>
  <c r="Z19" i="1"/>
  <c r="T22" i="1"/>
  <c r="X22" i="1" s="1"/>
  <c r="AA22" i="1"/>
  <c r="AB22" i="1" s="1"/>
  <c r="Z22" i="1"/>
  <c r="AA23" i="1"/>
  <c r="Z23" i="1"/>
  <c r="T23" i="1"/>
  <c r="X23" i="1" s="1"/>
  <c r="O23" i="1"/>
  <c r="M23" i="1" s="1"/>
  <c r="P23" i="1" s="1"/>
  <c r="J23" i="1" s="1"/>
  <c r="K23" i="1" s="1"/>
  <c r="AB20" i="1"/>
  <c r="O26" i="1"/>
  <c r="M26" i="1" s="1"/>
  <c r="P26" i="1" s="1"/>
  <c r="J26" i="1" s="1"/>
  <c r="K26" i="1" s="1"/>
  <c r="AA27" i="1"/>
  <c r="Z27" i="1"/>
  <c r="T27" i="1"/>
  <c r="X27" i="1" s="1"/>
  <c r="T25" i="1"/>
  <c r="X25" i="1" s="1"/>
  <c r="O25" i="1"/>
  <c r="M25" i="1" s="1"/>
  <c r="P25" i="1" s="1"/>
  <c r="J25" i="1" s="1"/>
  <c r="K25" i="1" s="1"/>
  <c r="AA25" i="1"/>
  <c r="Z25" i="1"/>
  <c r="AB30" i="1"/>
  <c r="AB25" i="1" l="1"/>
  <c r="AB23" i="1"/>
  <c r="AB21" i="1"/>
  <c r="AB27" i="1"/>
  <c r="AB26" i="1"/>
</calcChain>
</file>

<file path=xl/sharedStrings.xml><?xml version="1.0" encoding="utf-8"?>
<sst xmlns="http://schemas.openxmlformats.org/spreadsheetml/2006/main" count="677" uniqueCount="361">
  <si>
    <t>File opened</t>
  </si>
  <si>
    <t>2020-09-08 14:24:12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</si>
  <si>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</si>
  <si>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</si>
  <si>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</si>
  <si>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</si>
  <si>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</si>
  <si>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</si>
  <si>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</si>
  <si>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</si>
  <si>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</si>
  <si>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</si>
  <si>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</si>
  <si>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{"h2oaspanconc2": "0", "co2aspan2b": "0.184993", "h2obspanconc2": "0", "flowazero": "0.31688", "ssa_ref": "40350.2", "tazero": "0.0108032", "co2bspan1": "0.960927", "co2bspan2": "-0.0284272", "flowmeterzero": "1.00721", "h2obspan2b": "0.102276", "h2oaspanconc1": "19.41", "co2bspanconc2": "298.9", "h2obspan2": "0", "h2obspanconc1": "19.41", "h2obzero": "1.00493", "h2oaspan2": "0", "h2obspan1": "1.0322", "tbzero": "0.0729084", "co2bzero": "0.931309", "co2aspanconc1": "993", "co2bspan2a": "0.193642", "chamberpressurezero": "2.6448", "co2aspan2": "-0.0272619", "co2azero": "0.929293", "co2bspan2b": "0.185009", "co2aspan1": "0.965871", "h2oaspan1": "1.04034", "ssb_ref": "38583.5", "co2aspanconc2": "298.9", "h2oaspan2a": "0.0983196", "h2oazero": "1.03379", "co2aspan2a": "0.192577", "oxygen": "21", "co2bspanconc1": "993", "flowbzero": "0.29228", "h2obspan2a": "0.099086", "h2oaspan2b": "0.102286"}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</si>
  <si>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</si>
  <si>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</si>
  <si>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</si>
  <si>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</si>
  <si>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</si>
  <si>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</si>
  <si>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</si>
  <si>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</si>
  <si>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</si>
  <si>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14:24:12</t>
  </si>
  <si>
    <t>Stability Definition:	CO2_s (Meas): Slp&lt;1 Per=20	H2O_s (Meas): Slp&lt;0.5 Per=20	H2O_r (Meas): Slp&lt;0.5 Per=20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</si>
  <si>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</si>
  <si>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</si>
  <si>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</si>
  <si>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</si>
  <si>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</si>
  <si>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</si>
  <si>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</si>
  <si>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</si>
  <si>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</si>
  <si>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</si>
  <si>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</si>
  <si>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</si>
  <si>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</si>
  <si>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</si>
  <si>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</si>
  <si>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</si>
  <si>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</si>
  <si>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</si>
  <si>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</si>
  <si>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</si>
  <si>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</si>
  <si>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</si>
  <si>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</si>
  <si>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</si>
  <si>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</si>
  <si>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</si>
  <si>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</si>
  <si>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</si>
  <si>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</si>
  <si>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</si>
  <si>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</si>
  <si>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</si>
  <si>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</si>
  <si>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</si>
  <si>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</si>
  <si>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</si>
  <si>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</si>
  <si>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</si>
  <si>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</si>
  <si>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</si>
  <si>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</si>
  <si>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</si>
  <si>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</si>
  <si>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</si>
  <si>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</si>
  <si>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</si>
  <si>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</si>
  <si>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</si>
  <si>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</si>
  <si>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</si>
  <si>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</si>
  <si>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</si>
  <si>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</si>
  <si>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</si>
  <si>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</si>
  <si>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</si>
  <si>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</si>
  <si>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</si>
  <si>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</si>
  <si>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</si>
  <si>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</si>
  <si>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</si>
  <si>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</si>
  <si>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</si>
  <si>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</si>
  <si>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</si>
  <si>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</si>
  <si>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</si>
  <si>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</si>
  <si>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</si>
  <si>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</si>
  <si>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</si>
  <si>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</si>
  <si>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</si>
  <si>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</si>
  <si>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</si>
  <si>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</si>
  <si>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</si>
  <si>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</si>
  <si>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</si>
  <si>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</si>
  <si>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</si>
  <si>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</si>
  <si>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</si>
  <si>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</si>
  <si>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</si>
  <si>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</si>
  <si>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</si>
  <si>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</si>
  <si>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</si>
  <si>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</si>
  <si>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</si>
  <si>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</si>
  <si>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</si>
  <si>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</si>
  <si>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</si>
  <si>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</si>
  <si>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</si>
  <si>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</si>
  <si>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</si>
  <si>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</si>
  <si>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</si>
  <si>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</si>
  <si>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</si>
  <si>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</si>
  <si>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</si>
  <si>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</si>
  <si>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</si>
  <si>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</si>
  <si>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</si>
  <si>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</si>
  <si>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</si>
  <si>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</si>
  <si>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</si>
  <si>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</si>
  <si>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</si>
  <si>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</si>
  <si>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</si>
  <si>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</si>
  <si>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</si>
  <si>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</si>
  <si>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</si>
  <si>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</si>
  <si>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</si>
  <si>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</si>
  <si>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</si>
  <si>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</si>
  <si>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</si>
  <si>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</si>
  <si>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</si>
  <si>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</si>
  <si>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</si>
  <si>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</si>
  <si>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</si>
  <si>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</si>
  <si>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</si>
  <si>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</si>
  <si>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</si>
  <si>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</si>
  <si>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</si>
  <si>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</si>
  <si>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</si>
  <si>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</si>
  <si>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</si>
  <si>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</si>
  <si>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</si>
  <si>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</si>
  <si>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</si>
  <si>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</si>
  <si>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</si>
  <si>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</si>
  <si>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</si>
  <si>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</si>
  <si>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</si>
  <si>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</si>
  <si>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</si>
  <si>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</si>
  <si>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</si>
  <si>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</si>
  <si>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</si>
  <si>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</si>
  <si>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</si>
  <si>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</si>
  <si>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</si>
  <si>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</si>
  <si>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</si>
  <si>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</si>
  <si>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</si>
  <si>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</si>
  <si>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</si>
  <si>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</si>
  <si>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</si>
  <si>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</si>
  <si>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</si>
  <si>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</si>
  <si>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</si>
  <si>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</si>
  <si>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</si>
  <si>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</si>
  <si>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</si>
  <si>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</si>
  <si>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</si>
  <si>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</si>
  <si>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</si>
  <si>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</si>
  <si>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</si>
  <si>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</si>
  <si>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</si>
  <si>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</si>
  <si>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</si>
  <si>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</si>
  <si>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</si>
  <si>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</si>
  <si>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</si>
  <si>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</si>
  <si>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</si>
  <si>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</si>
  <si>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</si>
  <si>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</si>
  <si>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</si>
  <si>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</si>
  <si>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</si>
  <si>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</si>
  <si>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</si>
  <si>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</si>
  <si>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</si>
  <si>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</si>
  <si>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</si>
  <si>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</si>
  <si>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</si>
  <si>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</si>
  <si>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</si>
  <si>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</si>
  <si>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</si>
  <si>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</si>
  <si>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</si>
  <si>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</si>
  <si>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</si>
  <si>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</si>
  <si>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</si>
  <si>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</si>
  <si>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</si>
  <si>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</si>
  <si>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</si>
  <si>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</si>
  <si>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</si>
  <si>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</si>
  <si>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</si>
  <si>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</si>
  <si>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</si>
  <si>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</si>
  <si>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</si>
  <si>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</si>
  <si>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</si>
  <si>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</si>
  <si>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</si>
  <si>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</si>
  <si>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</si>
  <si>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</si>
  <si>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</si>
  <si>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</si>
  <si>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</si>
  <si>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</si>
  <si>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</si>
  <si>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</si>
  <si>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</si>
  <si>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</si>
  <si>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</si>
  <si>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</si>
  <si>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</si>
  <si>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</si>
  <si>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</si>
  <si>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</si>
  <si>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</si>
  <si>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</si>
  <si>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</si>
  <si>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</si>
  <si>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</si>
  <si>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</si>
  <si>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</si>
  <si>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</si>
  <si>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</si>
  <si>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</si>
  <si>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</si>
  <si>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</si>
  <si>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</si>
  <si>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</si>
  <si>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</si>
  <si>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</si>
  <si>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</si>
  <si>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</si>
  <si>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</si>
  <si>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</si>
  <si>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MPF-1518-20200908-14_18_03</t>
  </si>
  <si>
    <t>0: Broadleaf</t>
  </si>
  <si>
    <t>20200908 14:34:23</t>
  </si>
  <si>
    <t>14:34:23</t>
  </si>
  <si>
    <t>MPF-1521-20200908-14_34_08</t>
  </si>
  <si>
    <t>DARK-1522-20200908-14_34_09</t>
  </si>
  <si>
    <t>14:33:44</t>
  </si>
  <si>
    <t>4/4</t>
  </si>
  <si>
    <t>20200908 14:35:52</t>
  </si>
  <si>
    <t>14:35:52</t>
  </si>
  <si>
    <t>MPF-1523-20200908-14_35_37</t>
  </si>
  <si>
    <t>DARK-1524-20200908-14_35_38</t>
  </si>
  <si>
    <t>14:35:25</t>
  </si>
  <si>
    <t>20200908 14:37:15</t>
  </si>
  <si>
    <t>14:37:15</t>
  </si>
  <si>
    <t>MPF-1525-20200908-14_37_00</t>
  </si>
  <si>
    <t>DARK-1526-20200908-14_37_01</t>
  </si>
  <si>
    <t>14:36:48</t>
  </si>
  <si>
    <t>20200908 14:38:39</t>
  </si>
  <si>
    <t>14:38:39</t>
  </si>
  <si>
    <t>MPF-1527-20200908-14_38_24</t>
  </si>
  <si>
    <t>DARK-1528-20200908-14_38_25</t>
  </si>
  <si>
    <t>14:38:12</t>
  </si>
  <si>
    <t>20200908 14:40:05</t>
  </si>
  <si>
    <t>14:40:05</t>
  </si>
  <si>
    <t>MPF-1529-20200908-14_39_50</t>
  </si>
  <si>
    <t>DARK-1530-20200908-14_39_51</t>
  </si>
  <si>
    <t>14:39:38</t>
  </si>
  <si>
    <t>20200908 14:41:23</t>
  </si>
  <si>
    <t>14:41:23</t>
  </si>
  <si>
    <t>MPF-1531-20200908-14_41_08</t>
  </si>
  <si>
    <t>DARK-1532-20200908-14_41_09</t>
  </si>
  <si>
    <t>14:40:56</t>
  </si>
  <si>
    <t>20200908 14:43:16</t>
  </si>
  <si>
    <t>14:43:16</t>
  </si>
  <si>
    <t>MPF-1533-20200908-14_43_01</t>
  </si>
  <si>
    <t>DARK-1534-20200908-14_43_03</t>
  </si>
  <si>
    <t>14:42:30</t>
  </si>
  <si>
    <t>20200908 14:44:41</t>
  </si>
  <si>
    <t>14:44:41</t>
  </si>
  <si>
    <t>MPF-1535-20200908-14_44_26</t>
  </si>
  <si>
    <t>DARK-1536-20200908-14_44_28</t>
  </si>
  <si>
    <t>14:44:12</t>
  </si>
  <si>
    <t>20200908 14:46:08</t>
  </si>
  <si>
    <t>14:46:08</t>
  </si>
  <si>
    <t>MPF-1537-20200908-14_45_53</t>
  </si>
  <si>
    <t>DARK-1538-20200908-14_45_55</t>
  </si>
  <si>
    <t>14:45:36</t>
  </si>
  <si>
    <t>20200908 14:47:40</t>
  </si>
  <si>
    <t>14:47:40</t>
  </si>
  <si>
    <t>MPF-1539-20200908-14_47_25</t>
  </si>
  <si>
    <t>DARK-1540-20200908-14_47_27</t>
  </si>
  <si>
    <t>14:47:09</t>
  </si>
  <si>
    <t>20200908 14:49:01</t>
  </si>
  <si>
    <t>14:49:01</t>
  </si>
  <si>
    <t>MPF-1541-20200908-14_48_46</t>
  </si>
  <si>
    <t>-</t>
  </si>
  <si>
    <t>14:48:33</t>
  </si>
  <si>
    <t>20200908 15:09:00</t>
  </si>
  <si>
    <t>15:09:00</t>
  </si>
  <si>
    <t>MPF-1542-20200908-15_08_45</t>
  </si>
  <si>
    <t>15:09:18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</si>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</sst>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4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360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1599593663.0999999</v>
      </c>
      <c r="C19">
        <v>558</v>
      </c>
      <c r="D19" t="s">
        <v>300</v>
      </c>
      <c r="E19" t="s">
        <v>301</v>
      </c>
      <c r="F19">
        <v>1599593663.0999999</v>
      </c>
      <c r="G19">
        <f t="shared" ref="G19:G30" si="0">CF19*AE19*(CB19-CC19)/(100*BV19*(1000-AE19*CB19))</f>
        <v>3.2631901050374089E-3</v>
      </c>
      <c r="H19">
        <f t="shared" ref="H19:H30" si="1">CF19*AE19*(CA19-BZ19*(1000-AE19*CC19)/(1000-AE19*CB19))/(100*BV19)</f>
        <v>24.81930566987414</v>
      </c>
      <c r="I19">
        <f t="shared" ref="I19:I30" si="2">BZ19 - IF(AE19&gt;1, H19*BV19*100/(AG19*CN19), 0)</f>
        <v>368.78100000000001</v>
      </c>
      <c r="J19">
        <f t="shared" ref="J19:J30" si="3">((P19-G19/2)*I19-H19)/(P19+G19/2)</f>
        <v>293.57913837813641</v>
      </c>
      <c r="K19">
        <f t="shared" ref="K19:K30" si="4">J19*(CG19+CH19)/1000</f>
        <v>30.038176041040327</v>
      </c>
      <c r="L19">
        <f t="shared" ref="L19:L30" si="5">(BZ19 - IF(AE19&gt;1, H19*BV19*100/(AG19*CN19), 0))*(CG19+CH19)/1000</f>
        <v>37.732614993654003</v>
      </c>
      <c r="M19">
        <f t="shared" ref="M19:M30" si="6">2/((1/O19-1/N19)+SIGN(O19)*SQRT((1/O19-1/N19)*(1/O19-1/N19) + 4*BW19/((BW19+1)*(BW19+1))*(2*1/O19*1/N19-1/N19*1/N19)))</f>
        <v>0.60401862943453022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2.9677058877618743</v>
      </c>
      <c r="O19">
        <f t="shared" ref="O19:O30" si="8">G19*(1000-(1000*0.61365*EXP(17.502*S19/(240.97+S19))/(CG19+CH19)+CB19)/2)/(1000*0.61365*EXP(17.502*S19/(240.97+S19))/(CG19+CH19)-CB19)</f>
        <v>0.54311652381586961</v>
      </c>
      <c r="P19">
        <f t="shared" ref="P19:P30" si="9">1/((BW19+1)/(M19/1.6)+1/(N19/1.37)) + BW19/((BW19+1)/(M19/1.6) + BW19/(N19/1.37))</f>
        <v>0.34440648989343031</v>
      </c>
      <c r="Q19">
        <f t="shared" ref="Q19:Q30" si="10">(BS19*BU19)</f>
        <v>209.75379688093253</v>
      </c>
      <c r="R19">
        <f t="shared" ref="R19:R30" si="11">(CI19+(Q19+2*0.95*0.0000000567*(((CI19+$B$9)+273)^4-(CI19+273)^4)-44100*G19)/(1.84*29.3*N19+8*0.95*0.0000000567*(CI19+273)^3))</f>
        <v>25.210919785894109</v>
      </c>
      <c r="S19">
        <f t="shared" ref="S19:S30" si="12">($C$9*CJ19+$D$9*CK19+$E$9*R19)</f>
        <v>24.055199999999999</v>
      </c>
      <c r="T19">
        <f t="shared" ref="T19:T30" si="13">0.61365*EXP(17.502*S19/(240.97+S19))</f>
        <v>3.0049198067791387</v>
      </c>
      <c r="U19">
        <f t="shared" ref="U19:U30" si="14">(V19/W19*100)</f>
        <v>76.467998611482642</v>
      </c>
      <c r="V19">
        <f t="shared" ref="V19:V30" si="15">CB19*(CG19+CH19)/1000</f>
        <v>2.4064273696862002</v>
      </c>
      <c r="W19">
        <f t="shared" ref="W19:W30" si="16">0.61365*EXP(17.502*CI19/(240.97+CI19))</f>
        <v>3.1469731304368733</v>
      </c>
      <c r="X19">
        <f t="shared" ref="X19:X30" si="17">(T19-CB19*(CG19+CH19)/1000)</f>
        <v>0.59849243709293853</v>
      </c>
      <c r="Y19">
        <f t="shared" ref="Y19:Y30" si="18">(-G19*44100)</f>
        <v>-143.90668363214974</v>
      </c>
      <c r="Z19">
        <f t="shared" ref="Z19:Z30" si="19">2*29.3*N19*0.92*(CI19-S19)</f>
        <v>123.43611150191546</v>
      </c>
      <c r="AA19">
        <f t="shared" ref="AA19:AA30" si="20">2*0.95*0.0000000567*(((CI19+$B$9)+273)^4-(S19+273)^4)</f>
        <v>8.7485401767439956</v>
      </c>
      <c r="AB19">
        <f t="shared" ref="AB19:AB30" si="21">Q19+AA19+Y19+Z19</f>
        <v>198.03176492744225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54430.812697059133</v>
      </c>
      <c r="AH19" t="s">
        <v>298</v>
      </c>
      <c r="AI19">
        <v>10341.799999999999</v>
      </c>
      <c r="AJ19">
        <v>746.51</v>
      </c>
      <c r="AK19">
        <v>3168.34</v>
      </c>
      <c r="AL19">
        <f t="shared" ref="AL19:AL30" si="25">AK19-AJ19</f>
        <v>2421.83</v>
      </c>
      <c r="AM19">
        <f t="shared" ref="AM19:AM30" si="26">AL19/AK19</f>
        <v>0.76438450418831305</v>
      </c>
      <c r="AN19">
        <v>-1.80137673327347</v>
      </c>
      <c r="AO19" t="s">
        <v>302</v>
      </c>
      <c r="AP19">
        <v>10360</v>
      </c>
      <c r="AQ19">
        <v>923.48807692307696</v>
      </c>
      <c r="AR19">
        <v>1374.91</v>
      </c>
      <c r="AS19">
        <f t="shared" ref="AS19:AS30" si="27">1-AQ19/AR19</f>
        <v>0.32832834372935182</v>
      </c>
      <c r="AT19">
        <v>0.5</v>
      </c>
      <c r="AU19">
        <f t="shared" ref="AU19:AU30" si="28">BS19</f>
        <v>1093.3052989623734</v>
      </c>
      <c r="AV19">
        <f t="shared" ref="AV19:AV30" si="29">H19</f>
        <v>24.81930566987414</v>
      </c>
      <c r="AW19">
        <f t="shared" ref="AW19:AW30" si="30">AS19*AT19*AU19</f>
        <v>179.48155899941995</v>
      </c>
      <c r="AX19">
        <f t="shared" ref="AX19:AX30" si="31">BC19/AR19</f>
        <v>0.53392585696518324</v>
      </c>
      <c r="AY19">
        <f t="shared" ref="AY19:AY30" si="32">(AV19-AN19)/AU19</f>
        <v>2.4348809457351558E-2</v>
      </c>
      <c r="AZ19">
        <f t="shared" ref="AZ19:AZ30" si="33">(AK19-AR19)/AR19</f>
        <v>1.3043981060578511</v>
      </c>
      <c r="BA19" t="s">
        <v>303</v>
      </c>
      <c r="BB19">
        <v>640.80999999999995</v>
      </c>
      <c r="BC19">
        <f t="shared" ref="BC19:BC30" si="34">AR19-BB19</f>
        <v>734.10000000000014</v>
      </c>
      <c r="BD19">
        <f t="shared" ref="BD19:BD30" si="35">(AR19-AQ19)/(AR19-BB19)</f>
        <v>0.61493246570892668</v>
      </c>
      <c r="BE19">
        <f t="shared" ref="BE19:BE30" si="36">(AK19-AR19)/(AK19-BB19)</f>
        <v>0.70955834352114511</v>
      </c>
      <c r="BF19">
        <f t="shared" ref="BF19:BF30" si="37">(AR19-AQ19)/(AR19-AJ19)</f>
        <v>0.71836715957498898</v>
      </c>
      <c r="BG19">
        <f t="shared" ref="BG19:BG30" si="38">(AK19-AR19)/(AK19-AJ19)</f>
        <v>0.74052679172361402</v>
      </c>
      <c r="BH19">
        <f t="shared" ref="BH19:BH30" si="39">(BD19*BB19/AQ19)</f>
        <v>0.42670271896077827</v>
      </c>
      <c r="BI19">
        <f t="shared" ref="BI19:BI30" si="40">(1-BH19)</f>
        <v>0.57329728103922173</v>
      </c>
      <c r="BJ19">
        <v>1521</v>
      </c>
      <c r="BK19">
        <v>300</v>
      </c>
      <c r="BL19">
        <v>300</v>
      </c>
      <c r="BM19">
        <v>300</v>
      </c>
      <c r="BN19">
        <v>10360</v>
      </c>
      <c r="BO19">
        <v>1307.7</v>
      </c>
      <c r="BP19">
        <v>-7.4835500000000003E-3</v>
      </c>
      <c r="BQ19">
        <v>1.55</v>
      </c>
      <c r="BR19">
        <f t="shared" ref="BR19:BR30" si="41">$B$13*CO19+$C$13*CP19+$F$13*CQ19*(1-CT19)</f>
        <v>1300.1199999999999</v>
      </c>
      <c r="BS19">
        <f t="shared" ref="BS19:BS30" si="42">BR19*BT19</f>
        <v>1093.3052989623734</v>
      </c>
      <c r="BT19">
        <f t="shared" ref="BT19:BT30" si="43">($B$13*$D$11+$C$13*$D$11+$F$13*((DD19+CV19)/MAX(DD19+CV19+DE19, 0.1)*$I$11+DE19/MAX(DD19+CV19+DE19, 0.1)*$J$11))/($B$13+$C$13+$F$13)</f>
        <v>0.84092645214470463</v>
      </c>
      <c r="BU19">
        <f t="shared" ref="BU19:BU30" si="44">($B$13*$K$11+$C$13*$K$11+$F$13*((DD19+CV19)/MAX(DD19+CV19+DE19, 0.1)*$P$11+DE19/MAX(DD19+CV19+DE19, 0.1)*$Q$11))/($B$13+$C$13+$F$13)</f>
        <v>0.19185290428940957</v>
      </c>
      <c r="BV19">
        <v>6</v>
      </c>
      <c r="BW19">
        <v>0.5</v>
      </c>
      <c r="BX19" t="s">
        <v>299</v>
      </c>
      <c r="BY19">
        <v>1599593663.0999999</v>
      </c>
      <c r="BZ19">
        <v>368.78100000000001</v>
      </c>
      <c r="CA19">
        <v>400.00799999999998</v>
      </c>
      <c r="CB19">
        <v>23.519300000000001</v>
      </c>
      <c r="CC19">
        <v>19.695599999999999</v>
      </c>
      <c r="CD19">
        <v>371.02</v>
      </c>
      <c r="CE19">
        <v>23.616099999999999</v>
      </c>
      <c r="CF19">
        <v>500.00400000000002</v>
      </c>
      <c r="CG19">
        <v>102.217</v>
      </c>
      <c r="CH19">
        <v>0.100134</v>
      </c>
      <c r="CI19">
        <v>24.826699999999999</v>
      </c>
      <c r="CJ19">
        <v>24.055199999999999</v>
      </c>
      <c r="CK19">
        <v>999.9</v>
      </c>
      <c r="CL19">
        <v>0</v>
      </c>
      <c r="CM19">
        <v>0</v>
      </c>
      <c r="CN19">
        <v>9997.5</v>
      </c>
      <c r="CO19">
        <v>0</v>
      </c>
      <c r="CP19">
        <v>1.5289399999999999E-3</v>
      </c>
      <c r="CQ19">
        <v>1300.1199999999999</v>
      </c>
      <c r="CR19">
        <v>0.96899599999999997</v>
      </c>
      <c r="CS19">
        <v>3.1004E-2</v>
      </c>
      <c r="CT19">
        <v>0</v>
      </c>
      <c r="CU19">
        <v>922.56</v>
      </c>
      <c r="CV19">
        <v>5.0011200000000002</v>
      </c>
      <c r="CW19">
        <v>12017.4</v>
      </c>
      <c r="CX19">
        <v>12849.8</v>
      </c>
      <c r="CY19">
        <v>38.561999999999998</v>
      </c>
      <c r="CZ19">
        <v>41.061999999999998</v>
      </c>
      <c r="DA19">
        <v>39.686999999999998</v>
      </c>
      <c r="DB19">
        <v>40.625</v>
      </c>
      <c r="DC19">
        <v>40.125</v>
      </c>
      <c r="DD19">
        <v>1254.97</v>
      </c>
      <c r="DE19">
        <v>40.15</v>
      </c>
      <c r="DF19">
        <v>0</v>
      </c>
      <c r="DG19">
        <v>557.60000014305103</v>
      </c>
      <c r="DH19">
        <v>0</v>
      </c>
      <c r="DI19">
        <v>923.48807692307696</v>
      </c>
      <c r="DJ19">
        <v>-8.7089230847173695</v>
      </c>
      <c r="DK19">
        <v>-107.917948692446</v>
      </c>
      <c r="DL19">
        <v>12028.8230769231</v>
      </c>
      <c r="DM19">
        <v>15</v>
      </c>
      <c r="DN19">
        <v>1599593624.0999999</v>
      </c>
      <c r="DO19" t="s">
        <v>304</v>
      </c>
      <c r="DP19">
        <v>1599593614.0999999</v>
      </c>
      <c r="DQ19">
        <v>1599593624.0999999</v>
      </c>
      <c r="DR19">
        <v>33</v>
      </c>
      <c r="DS19">
        <v>1.4999999999999999E-2</v>
      </c>
      <c r="DT19">
        <v>3.0000000000000001E-3</v>
      </c>
      <c r="DU19">
        <v>-2.2389999999999999</v>
      </c>
      <c r="DV19">
        <v>-9.7000000000000003E-2</v>
      </c>
      <c r="DW19">
        <v>400</v>
      </c>
      <c r="DX19">
        <v>20</v>
      </c>
      <c r="DY19">
        <v>0.08</v>
      </c>
      <c r="DZ19">
        <v>0.03</v>
      </c>
      <c r="EA19">
        <v>400.00922500000001</v>
      </c>
      <c r="EB19">
        <v>3.16210131328373E-2</v>
      </c>
      <c r="EC19">
        <v>4.7165393828527503E-2</v>
      </c>
      <c r="ED19">
        <v>1</v>
      </c>
      <c r="EE19">
        <v>368.80202500000001</v>
      </c>
      <c r="EF19">
        <v>9.4457786115685796E-2</v>
      </c>
      <c r="EG19">
        <v>2.3968195071803099E-2</v>
      </c>
      <c r="EH19">
        <v>1</v>
      </c>
      <c r="EI19">
        <v>19.691062500000001</v>
      </c>
      <c r="EJ19">
        <v>2.59125703564137E-2</v>
      </c>
      <c r="EK19">
        <v>2.7499715907624198E-3</v>
      </c>
      <c r="EL19">
        <v>1</v>
      </c>
      <c r="EM19">
        <v>23.516414999999999</v>
      </c>
      <c r="EN19">
        <v>1.31617260787271E-2</v>
      </c>
      <c r="EO19">
        <v>1.6049221164904999E-3</v>
      </c>
      <c r="EP19">
        <v>1</v>
      </c>
      <c r="EQ19">
        <v>4</v>
      </c>
      <c r="ER19">
        <v>4</v>
      </c>
      <c r="ES19" t="s">
        <v>305</v>
      </c>
      <c r="ET19">
        <v>100</v>
      </c>
      <c r="EU19">
        <v>100</v>
      </c>
      <c r="EV19">
        <v>-2.2389999999999999</v>
      </c>
      <c r="EW19">
        <v>-9.6799999999999997E-2</v>
      </c>
      <c r="EX19">
        <v>-2.2389000000000601</v>
      </c>
      <c r="EY19">
        <v>0</v>
      </c>
      <c r="EZ19">
        <v>0</v>
      </c>
      <c r="FA19">
        <v>0</v>
      </c>
      <c r="FB19">
        <v>-9.6795000000003698E-2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0.8</v>
      </c>
      <c r="FK19">
        <v>0.7</v>
      </c>
      <c r="FL19">
        <v>2</v>
      </c>
      <c r="FM19">
        <v>503.59100000000001</v>
      </c>
      <c r="FN19">
        <v>512.18600000000004</v>
      </c>
      <c r="FO19">
        <v>21.760100000000001</v>
      </c>
      <c r="FP19">
        <v>28.396699999999999</v>
      </c>
      <c r="FQ19">
        <v>30.000299999999999</v>
      </c>
      <c r="FR19">
        <v>28.436599999999999</v>
      </c>
      <c r="FS19">
        <v>28.4343</v>
      </c>
      <c r="FT19">
        <v>20.360800000000001</v>
      </c>
      <c r="FU19">
        <v>0</v>
      </c>
      <c r="FV19">
        <v>0</v>
      </c>
      <c r="FW19">
        <v>21.76</v>
      </c>
      <c r="FX19">
        <v>400</v>
      </c>
      <c r="FY19">
        <v>14.991099999999999</v>
      </c>
      <c r="FZ19">
        <v>101.61499999999999</v>
      </c>
      <c r="GA19">
        <v>101.96299999999999</v>
      </c>
    </row>
    <row r="20" spans="1:183" x14ac:dyDescent="0.35">
      <c r="A20">
        <v>3</v>
      </c>
      <c r="B20">
        <v>1599593752.0999999</v>
      </c>
      <c r="C20">
        <v>647</v>
      </c>
      <c r="D20" t="s">
        <v>306</v>
      </c>
      <c r="E20" t="s">
        <v>307</v>
      </c>
      <c r="F20">
        <v>1599593752.0999999</v>
      </c>
      <c r="G20">
        <f t="shared" si="0"/>
        <v>3.1613254132985967E-3</v>
      </c>
      <c r="H20">
        <f t="shared" si="1"/>
        <v>24.344499460947358</v>
      </c>
      <c r="I20">
        <f t="shared" si="2"/>
        <v>369.35199999999998</v>
      </c>
      <c r="J20">
        <f t="shared" si="3"/>
        <v>291.87686236052269</v>
      </c>
      <c r="K20">
        <f t="shared" si="4"/>
        <v>29.864129632255029</v>
      </c>
      <c r="L20">
        <f t="shared" si="5"/>
        <v>37.791197009333601</v>
      </c>
      <c r="M20">
        <f t="shared" si="6"/>
        <v>0.57218507406070651</v>
      </c>
      <c r="N20">
        <f t="shared" si="7"/>
        <v>2.9626396984919254</v>
      </c>
      <c r="O20">
        <f t="shared" si="8"/>
        <v>0.51713678732821622</v>
      </c>
      <c r="P20">
        <f t="shared" si="9"/>
        <v>0.32771389684248237</v>
      </c>
      <c r="Q20">
        <f t="shared" si="10"/>
        <v>177.79850449130461</v>
      </c>
      <c r="R20">
        <f t="shared" si="11"/>
        <v>25.064827491656132</v>
      </c>
      <c r="S20">
        <f t="shared" si="12"/>
        <v>24.060400000000001</v>
      </c>
      <c r="T20">
        <f t="shared" si="13"/>
        <v>3.0058581718322808</v>
      </c>
      <c r="U20">
        <f t="shared" si="14"/>
        <v>76.102256950295029</v>
      </c>
      <c r="V20">
        <f t="shared" si="15"/>
        <v>2.3968912612917999</v>
      </c>
      <c r="W20">
        <f t="shared" si="16"/>
        <v>3.1495665928242982</v>
      </c>
      <c r="X20">
        <f t="shared" si="17"/>
        <v>0.60896691054048091</v>
      </c>
      <c r="Y20">
        <f t="shared" si="18"/>
        <v>-139.41445072646812</v>
      </c>
      <c r="Z20">
        <f t="shared" si="19"/>
        <v>124.5990006947175</v>
      </c>
      <c r="AA20">
        <f t="shared" si="20"/>
        <v>8.8469091347109678</v>
      </c>
      <c r="AB20">
        <f t="shared" si="21"/>
        <v>171.82996359426494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54278.626234140043</v>
      </c>
      <c r="AH20" t="s">
        <v>298</v>
      </c>
      <c r="AI20">
        <v>10341.799999999999</v>
      </c>
      <c r="AJ20">
        <v>746.51</v>
      </c>
      <c r="AK20">
        <v>3168.34</v>
      </c>
      <c r="AL20">
        <f t="shared" si="25"/>
        <v>2421.83</v>
      </c>
      <c r="AM20">
        <f t="shared" si="26"/>
        <v>0.76438450418831305</v>
      </c>
      <c r="AN20">
        <v>-1.80137673327347</v>
      </c>
      <c r="AO20" t="s">
        <v>308</v>
      </c>
      <c r="AP20">
        <v>10360.5</v>
      </c>
      <c r="AQ20">
        <v>930.90592307692305</v>
      </c>
      <c r="AR20">
        <v>1503.93</v>
      </c>
      <c r="AS20">
        <f t="shared" si="27"/>
        <v>0.38101778468617353</v>
      </c>
      <c r="AT20">
        <v>0.5</v>
      </c>
      <c r="AU20">
        <f t="shared" si="28"/>
        <v>925.30889879575818</v>
      </c>
      <c r="AV20">
        <f t="shared" si="29"/>
        <v>24.344499460947358</v>
      </c>
      <c r="AW20">
        <f t="shared" si="30"/>
        <v>176.27957338478126</v>
      </c>
      <c r="AX20">
        <f t="shared" si="31"/>
        <v>0.56892940495900746</v>
      </c>
      <c r="AY20">
        <f t="shared" si="32"/>
        <v>2.8256376036422365E-2</v>
      </c>
      <c r="AZ20">
        <f t="shared" si="33"/>
        <v>1.1067070940801766</v>
      </c>
      <c r="BA20" t="s">
        <v>309</v>
      </c>
      <c r="BB20">
        <v>648.29999999999995</v>
      </c>
      <c r="BC20">
        <f t="shared" si="34"/>
        <v>855.63000000000011</v>
      </c>
      <c r="BD20">
        <f t="shared" si="35"/>
        <v>0.66971012811972108</v>
      </c>
      <c r="BE20">
        <f t="shared" si="36"/>
        <v>0.66046967508452248</v>
      </c>
      <c r="BF20">
        <f t="shared" si="37"/>
        <v>0.75654732766903032</v>
      </c>
      <c r="BG20">
        <f t="shared" si="38"/>
        <v>0.6872530276691593</v>
      </c>
      <c r="BH20">
        <f t="shared" si="39"/>
        <v>0.46639844617697029</v>
      </c>
      <c r="BI20">
        <f t="shared" si="40"/>
        <v>0.53360155382302965</v>
      </c>
      <c r="BJ20">
        <v>1523</v>
      </c>
      <c r="BK20">
        <v>300</v>
      </c>
      <c r="BL20">
        <v>300</v>
      </c>
      <c r="BM20">
        <v>300</v>
      </c>
      <c r="BN20">
        <v>10360.5</v>
      </c>
      <c r="BO20">
        <v>1421.16</v>
      </c>
      <c r="BP20">
        <v>-7.6539199999999998E-3</v>
      </c>
      <c r="BQ20">
        <v>4.93</v>
      </c>
      <c r="BR20">
        <f t="shared" si="41"/>
        <v>1100.1500000000001</v>
      </c>
      <c r="BS20">
        <f t="shared" si="42"/>
        <v>925.30889879575818</v>
      </c>
      <c r="BT20">
        <f t="shared" si="43"/>
        <v>0.84107521592124534</v>
      </c>
      <c r="BU20">
        <f t="shared" si="44"/>
        <v>0.19215043184249087</v>
      </c>
      <c r="BV20">
        <v>6</v>
      </c>
      <c r="BW20">
        <v>0.5</v>
      </c>
      <c r="BX20" t="s">
        <v>299</v>
      </c>
      <c r="BY20">
        <v>1599593752.0999999</v>
      </c>
      <c r="BZ20">
        <v>369.35199999999998</v>
      </c>
      <c r="CA20">
        <v>399.97300000000001</v>
      </c>
      <c r="CB20">
        <v>23.425999999999998</v>
      </c>
      <c r="CC20">
        <v>19.720500000000001</v>
      </c>
      <c r="CD20">
        <v>371.61</v>
      </c>
      <c r="CE20">
        <v>23.521899999999999</v>
      </c>
      <c r="CF20">
        <v>499.89499999999998</v>
      </c>
      <c r="CG20">
        <v>102.218</v>
      </c>
      <c r="CH20">
        <v>9.9564299999999994E-2</v>
      </c>
      <c r="CI20">
        <v>24.840499999999999</v>
      </c>
      <c r="CJ20">
        <v>24.060400000000001</v>
      </c>
      <c r="CK20">
        <v>999.9</v>
      </c>
      <c r="CL20">
        <v>0</v>
      </c>
      <c r="CM20">
        <v>0</v>
      </c>
      <c r="CN20">
        <v>9968.75</v>
      </c>
      <c r="CO20">
        <v>0</v>
      </c>
      <c r="CP20">
        <v>1.5289399999999999E-3</v>
      </c>
      <c r="CQ20">
        <v>1100.1500000000001</v>
      </c>
      <c r="CR20">
        <v>0.96399400000000002</v>
      </c>
      <c r="CS20">
        <v>3.6006000000000003E-2</v>
      </c>
      <c r="CT20">
        <v>0</v>
      </c>
      <c r="CU20">
        <v>931.83399999999995</v>
      </c>
      <c r="CV20">
        <v>5.0011200000000002</v>
      </c>
      <c r="CW20">
        <v>10275</v>
      </c>
      <c r="CX20">
        <v>10855.8</v>
      </c>
      <c r="CY20">
        <v>38.75</v>
      </c>
      <c r="CZ20">
        <v>41.436999999999998</v>
      </c>
      <c r="DA20">
        <v>40.061999999999998</v>
      </c>
      <c r="DB20">
        <v>40.936999999999998</v>
      </c>
      <c r="DC20">
        <v>40.375</v>
      </c>
      <c r="DD20">
        <v>1055.72</v>
      </c>
      <c r="DE20">
        <v>39.43</v>
      </c>
      <c r="DF20">
        <v>0</v>
      </c>
      <c r="DG20">
        <v>88.700000047683702</v>
      </c>
      <c r="DH20">
        <v>0</v>
      </c>
      <c r="DI20">
        <v>930.90592307692305</v>
      </c>
      <c r="DJ20">
        <v>8.49278632974457</v>
      </c>
      <c r="DK20">
        <v>101.770940181123</v>
      </c>
      <c r="DL20">
        <v>10260.669230769199</v>
      </c>
      <c r="DM20">
        <v>15</v>
      </c>
      <c r="DN20">
        <v>1599593725.0999999</v>
      </c>
      <c r="DO20" t="s">
        <v>310</v>
      </c>
      <c r="DP20">
        <v>1599593717.5999999</v>
      </c>
      <c r="DQ20">
        <v>1599593725.0999999</v>
      </c>
      <c r="DR20">
        <v>34</v>
      </c>
      <c r="DS20">
        <v>-1.9E-2</v>
      </c>
      <c r="DT20">
        <v>1E-3</v>
      </c>
      <c r="DU20">
        <v>-2.258</v>
      </c>
      <c r="DV20">
        <v>-9.6000000000000002E-2</v>
      </c>
      <c r="DW20">
        <v>400</v>
      </c>
      <c r="DX20">
        <v>20</v>
      </c>
      <c r="DY20">
        <v>0.05</v>
      </c>
      <c r="DZ20">
        <v>0.03</v>
      </c>
      <c r="EA20">
        <v>400.00327499999997</v>
      </c>
      <c r="EB20">
        <v>8.2727954972092399E-2</v>
      </c>
      <c r="EC20">
        <v>2.23818983779328E-2</v>
      </c>
      <c r="ED20">
        <v>1</v>
      </c>
      <c r="EE20">
        <v>369.413025</v>
      </c>
      <c r="EF20">
        <v>-0.25212382739160399</v>
      </c>
      <c r="EG20">
        <v>2.9503802721002999E-2</v>
      </c>
      <c r="EH20">
        <v>1</v>
      </c>
      <c r="EI20">
        <v>19.721225</v>
      </c>
      <c r="EJ20">
        <v>4.56135084425454E-3</v>
      </c>
      <c r="EK20">
        <v>1.33674043852932E-3</v>
      </c>
      <c r="EL20">
        <v>1</v>
      </c>
      <c r="EM20">
        <v>23.4312325</v>
      </c>
      <c r="EN20">
        <v>-1.87508442777207E-2</v>
      </c>
      <c r="EO20">
        <v>2.3147772571027502E-3</v>
      </c>
      <c r="EP20">
        <v>1</v>
      </c>
      <c r="EQ20">
        <v>4</v>
      </c>
      <c r="ER20">
        <v>4</v>
      </c>
      <c r="ES20" t="s">
        <v>305</v>
      </c>
      <c r="ET20">
        <v>100</v>
      </c>
      <c r="EU20">
        <v>100</v>
      </c>
      <c r="EV20">
        <v>-2.258</v>
      </c>
      <c r="EW20">
        <v>-9.5899999999999999E-2</v>
      </c>
      <c r="EX20">
        <v>-2.2580499999999701</v>
      </c>
      <c r="EY20">
        <v>0</v>
      </c>
      <c r="EZ20">
        <v>0</v>
      </c>
      <c r="FA20">
        <v>0</v>
      </c>
      <c r="FB20">
        <v>-9.5928571428579801E-2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0.6</v>
      </c>
      <c r="FK20">
        <v>0.5</v>
      </c>
      <c r="FL20">
        <v>2</v>
      </c>
      <c r="FM20">
        <v>503.81900000000002</v>
      </c>
      <c r="FN20">
        <v>512.07299999999998</v>
      </c>
      <c r="FO20">
        <v>21.760200000000001</v>
      </c>
      <c r="FP20">
        <v>28.421900000000001</v>
      </c>
      <c r="FQ20">
        <v>30.0002</v>
      </c>
      <c r="FR20">
        <v>28.459499999999998</v>
      </c>
      <c r="FS20">
        <v>28.456099999999999</v>
      </c>
      <c r="FT20">
        <v>20.360700000000001</v>
      </c>
      <c r="FU20">
        <v>0</v>
      </c>
      <c r="FV20">
        <v>0</v>
      </c>
      <c r="FW20">
        <v>21.76</v>
      </c>
      <c r="FX20">
        <v>400</v>
      </c>
      <c r="FY20">
        <v>14.991099999999999</v>
      </c>
      <c r="FZ20">
        <v>101.611</v>
      </c>
      <c r="GA20">
        <v>101.956</v>
      </c>
    </row>
    <row r="21" spans="1:183" x14ac:dyDescent="0.35">
      <c r="A21">
        <v>4</v>
      </c>
      <c r="B21">
        <v>1599593835.0999999</v>
      </c>
      <c r="C21">
        <v>730</v>
      </c>
      <c r="D21" t="s">
        <v>311</v>
      </c>
      <c r="E21" t="s">
        <v>312</v>
      </c>
      <c r="F21">
        <v>1599593835.0999999</v>
      </c>
      <c r="G21">
        <f t="shared" si="0"/>
        <v>3.0347201993006626E-3</v>
      </c>
      <c r="H21">
        <f t="shared" si="1"/>
        <v>23.397526187314728</v>
      </c>
      <c r="I21">
        <f t="shared" si="2"/>
        <v>370.52199999999999</v>
      </c>
      <c r="J21">
        <f t="shared" si="3"/>
        <v>291.87934798356656</v>
      </c>
      <c r="K21">
        <f t="shared" si="4"/>
        <v>29.865420039272184</v>
      </c>
      <c r="L21">
        <f t="shared" si="5"/>
        <v>37.912223801507999</v>
      </c>
      <c r="M21">
        <f t="shared" si="6"/>
        <v>0.53902745846841082</v>
      </c>
      <c r="N21">
        <f t="shared" si="7"/>
        <v>2.9724335500625831</v>
      </c>
      <c r="O21">
        <f t="shared" si="8"/>
        <v>0.49002753731674631</v>
      </c>
      <c r="P21">
        <f t="shared" si="9"/>
        <v>0.31029761760323521</v>
      </c>
      <c r="Q21">
        <f t="shared" si="10"/>
        <v>145.82328993536154</v>
      </c>
      <c r="R21">
        <f t="shared" si="11"/>
        <v>24.896870489238733</v>
      </c>
      <c r="S21">
        <f t="shared" si="12"/>
        <v>24.0366</v>
      </c>
      <c r="T21">
        <f t="shared" si="13"/>
        <v>3.0015654433511623</v>
      </c>
      <c r="U21">
        <f t="shared" si="14"/>
        <v>75.772187867041168</v>
      </c>
      <c r="V21">
        <f t="shared" si="15"/>
        <v>2.3845730975471997</v>
      </c>
      <c r="W21">
        <f t="shared" si="16"/>
        <v>3.1470294902022014</v>
      </c>
      <c r="X21">
        <f t="shared" si="17"/>
        <v>0.61699234580396256</v>
      </c>
      <c r="Y21">
        <f t="shared" si="18"/>
        <v>-133.83116078915921</v>
      </c>
      <c r="Z21">
        <f t="shared" si="19"/>
        <v>126.66147160029011</v>
      </c>
      <c r="AA21">
        <f t="shared" si="20"/>
        <v>8.962033183246481</v>
      </c>
      <c r="AB21">
        <f t="shared" si="21"/>
        <v>147.61563392973892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54570.719191216456</v>
      </c>
      <c r="AH21" t="s">
        <v>298</v>
      </c>
      <c r="AI21">
        <v>10341.799999999999</v>
      </c>
      <c r="AJ21">
        <v>746.51</v>
      </c>
      <c r="AK21">
        <v>3168.34</v>
      </c>
      <c r="AL21">
        <f t="shared" si="25"/>
        <v>2421.83</v>
      </c>
      <c r="AM21">
        <f t="shared" si="26"/>
        <v>0.76438450418831305</v>
      </c>
      <c r="AN21">
        <v>-1.80137673327347</v>
      </c>
      <c r="AO21" t="s">
        <v>313</v>
      </c>
      <c r="AP21">
        <v>10363</v>
      </c>
      <c r="AQ21">
        <v>959.12750000000005</v>
      </c>
      <c r="AR21">
        <v>1716.74</v>
      </c>
      <c r="AS21">
        <f t="shared" si="27"/>
        <v>0.44130881787574117</v>
      </c>
      <c r="AT21">
        <v>0.5</v>
      </c>
      <c r="AU21">
        <f t="shared" si="28"/>
        <v>757.02852903304233</v>
      </c>
      <c r="AV21">
        <f t="shared" si="29"/>
        <v>23.397526187314728</v>
      </c>
      <c r="AW21">
        <f t="shared" si="30"/>
        <v>167.04168262289156</v>
      </c>
      <c r="AX21">
        <f t="shared" si="31"/>
        <v>0.6045178652562414</v>
      </c>
      <c r="AY21">
        <f t="shared" si="32"/>
        <v>3.3286596150841147E-2</v>
      </c>
      <c r="AZ21">
        <f t="shared" si="33"/>
        <v>0.84555611216608229</v>
      </c>
      <c r="BA21" t="s">
        <v>314</v>
      </c>
      <c r="BB21">
        <v>678.94</v>
      </c>
      <c r="BC21">
        <f t="shared" si="34"/>
        <v>1037.8</v>
      </c>
      <c r="BD21">
        <f t="shared" si="35"/>
        <v>0.73001782617074584</v>
      </c>
      <c r="BE21">
        <f t="shared" si="36"/>
        <v>0.58311239656142044</v>
      </c>
      <c r="BF21">
        <f t="shared" si="37"/>
        <v>0.78085866237902346</v>
      </c>
      <c r="BG21">
        <f t="shared" si="38"/>
        <v>0.59938145947485999</v>
      </c>
      <c r="BH21">
        <f t="shared" si="39"/>
        <v>0.5167595579319394</v>
      </c>
      <c r="BI21">
        <f t="shared" si="40"/>
        <v>0.4832404420680606</v>
      </c>
      <c r="BJ21">
        <v>1525</v>
      </c>
      <c r="BK21">
        <v>300</v>
      </c>
      <c r="BL21">
        <v>300</v>
      </c>
      <c r="BM21">
        <v>300</v>
      </c>
      <c r="BN21">
        <v>10363</v>
      </c>
      <c r="BO21">
        <v>1617.3</v>
      </c>
      <c r="BP21">
        <v>-7.8265799999999996E-3</v>
      </c>
      <c r="BQ21">
        <v>6.34</v>
      </c>
      <c r="BR21">
        <f t="shared" si="41"/>
        <v>899.81799999999998</v>
      </c>
      <c r="BS21">
        <f t="shared" si="42"/>
        <v>757.02852903304233</v>
      </c>
      <c r="BT21">
        <f t="shared" si="43"/>
        <v>0.84131294220947161</v>
      </c>
      <c r="BU21">
        <f t="shared" si="44"/>
        <v>0.1926258844189434</v>
      </c>
      <c r="BV21">
        <v>6</v>
      </c>
      <c r="BW21">
        <v>0.5</v>
      </c>
      <c r="BX21" t="s">
        <v>299</v>
      </c>
      <c r="BY21">
        <v>1599593835.0999999</v>
      </c>
      <c r="BZ21">
        <v>370.52199999999999</v>
      </c>
      <c r="CA21">
        <v>399.95499999999998</v>
      </c>
      <c r="CB21">
        <v>23.3048</v>
      </c>
      <c r="CC21">
        <v>19.747199999999999</v>
      </c>
      <c r="CD21">
        <v>372.75799999999998</v>
      </c>
      <c r="CE21">
        <v>23.403500000000001</v>
      </c>
      <c r="CF21">
        <v>499.887</v>
      </c>
      <c r="CG21">
        <v>102.22199999999999</v>
      </c>
      <c r="CH21">
        <v>9.9113999999999994E-2</v>
      </c>
      <c r="CI21">
        <v>24.827000000000002</v>
      </c>
      <c r="CJ21">
        <v>24.0366</v>
      </c>
      <c r="CK21">
        <v>999.9</v>
      </c>
      <c r="CL21">
        <v>0</v>
      </c>
      <c r="CM21">
        <v>0</v>
      </c>
      <c r="CN21">
        <v>10023.799999999999</v>
      </c>
      <c r="CO21">
        <v>0</v>
      </c>
      <c r="CP21">
        <v>1.5289399999999999E-3</v>
      </c>
      <c r="CQ21">
        <v>899.81799999999998</v>
      </c>
      <c r="CR21">
        <v>0.95598799999999995</v>
      </c>
      <c r="CS21">
        <v>4.4011799999999997E-2</v>
      </c>
      <c r="CT21">
        <v>0</v>
      </c>
      <c r="CU21">
        <v>961.43600000000004</v>
      </c>
      <c r="CV21">
        <v>5.0011200000000002</v>
      </c>
      <c r="CW21">
        <v>8652.43</v>
      </c>
      <c r="CX21">
        <v>8856.9699999999993</v>
      </c>
      <c r="CY21">
        <v>38.811999999999998</v>
      </c>
      <c r="CZ21">
        <v>41.686999999999998</v>
      </c>
      <c r="DA21">
        <v>40.25</v>
      </c>
      <c r="DB21">
        <v>41.186999999999998</v>
      </c>
      <c r="DC21">
        <v>40.561999999999998</v>
      </c>
      <c r="DD21">
        <v>855.43</v>
      </c>
      <c r="DE21">
        <v>39.380000000000003</v>
      </c>
      <c r="DF21">
        <v>0</v>
      </c>
      <c r="DG21">
        <v>82.299999952316298</v>
      </c>
      <c r="DH21">
        <v>0</v>
      </c>
      <c r="DI21">
        <v>959.12750000000005</v>
      </c>
      <c r="DJ21">
        <v>17.5283760796198</v>
      </c>
      <c r="DK21">
        <v>139.78598301954099</v>
      </c>
      <c r="DL21">
        <v>8637.8361538461504</v>
      </c>
      <c r="DM21">
        <v>15</v>
      </c>
      <c r="DN21">
        <v>1599593808.5999999</v>
      </c>
      <c r="DO21" t="s">
        <v>315</v>
      </c>
      <c r="DP21">
        <v>1599593807.0999999</v>
      </c>
      <c r="DQ21">
        <v>1599593808.5999999</v>
      </c>
      <c r="DR21">
        <v>35</v>
      </c>
      <c r="DS21">
        <v>2.3E-2</v>
      </c>
      <c r="DT21">
        <v>-3.0000000000000001E-3</v>
      </c>
      <c r="DU21">
        <v>-2.2349999999999999</v>
      </c>
      <c r="DV21">
        <v>-9.9000000000000005E-2</v>
      </c>
      <c r="DW21">
        <v>400</v>
      </c>
      <c r="DX21">
        <v>20</v>
      </c>
      <c r="DY21">
        <v>0.09</v>
      </c>
      <c r="DZ21">
        <v>0.03</v>
      </c>
      <c r="EA21">
        <v>400.00852500000002</v>
      </c>
      <c r="EB21">
        <v>2.1872420261134499E-2</v>
      </c>
      <c r="EC21">
        <v>3.5406911401586597E-2</v>
      </c>
      <c r="ED21">
        <v>1</v>
      </c>
      <c r="EE21">
        <v>370.57487500000002</v>
      </c>
      <c r="EF21">
        <v>-0.327365853659072</v>
      </c>
      <c r="EG21">
        <v>6.1975473979629901E-2</v>
      </c>
      <c r="EH21">
        <v>1</v>
      </c>
      <c r="EI21">
        <v>19.742360000000001</v>
      </c>
      <c r="EJ21">
        <v>3.0932082551608099E-2</v>
      </c>
      <c r="EK21">
        <v>3.0643759560472399E-3</v>
      </c>
      <c r="EL21">
        <v>1</v>
      </c>
      <c r="EM21">
        <v>23.310009999999998</v>
      </c>
      <c r="EN21">
        <v>-1.52352720451012E-2</v>
      </c>
      <c r="EO21">
        <v>6.9588720350356103E-3</v>
      </c>
      <c r="EP21">
        <v>1</v>
      </c>
      <c r="EQ21">
        <v>4</v>
      </c>
      <c r="ER21">
        <v>4</v>
      </c>
      <c r="ES21" t="s">
        <v>305</v>
      </c>
      <c r="ET21">
        <v>100</v>
      </c>
      <c r="EU21">
        <v>100</v>
      </c>
      <c r="EV21">
        <v>-2.2360000000000002</v>
      </c>
      <c r="EW21">
        <v>-9.8699999999999996E-2</v>
      </c>
      <c r="EX21">
        <v>-2.2354285714285398</v>
      </c>
      <c r="EY21">
        <v>0</v>
      </c>
      <c r="EZ21">
        <v>0</v>
      </c>
      <c r="FA21">
        <v>0</v>
      </c>
      <c r="FB21">
        <v>-9.8710000000000506E-2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0.5</v>
      </c>
      <c r="FK21">
        <v>0.4</v>
      </c>
      <c r="FL21">
        <v>2</v>
      </c>
      <c r="FM21">
        <v>503.959</v>
      </c>
      <c r="FN21">
        <v>511.81700000000001</v>
      </c>
      <c r="FO21">
        <v>21.760300000000001</v>
      </c>
      <c r="FP21">
        <v>28.444600000000001</v>
      </c>
      <c r="FQ21">
        <v>30.0001</v>
      </c>
      <c r="FR21">
        <v>28.481300000000001</v>
      </c>
      <c r="FS21">
        <v>28.477900000000002</v>
      </c>
      <c r="FT21">
        <v>20.363900000000001</v>
      </c>
      <c r="FU21">
        <v>0</v>
      </c>
      <c r="FV21">
        <v>0</v>
      </c>
      <c r="FW21">
        <v>21.76</v>
      </c>
      <c r="FX21">
        <v>400</v>
      </c>
      <c r="FY21">
        <v>14.991099999999999</v>
      </c>
      <c r="FZ21">
        <v>101.60899999999999</v>
      </c>
      <c r="GA21">
        <v>101.95099999999999</v>
      </c>
    </row>
    <row r="22" spans="1:183" x14ac:dyDescent="0.35">
      <c r="A22">
        <v>5</v>
      </c>
      <c r="B22">
        <v>1599593919.0999999</v>
      </c>
      <c r="C22">
        <v>814</v>
      </c>
      <c r="D22" t="s">
        <v>316</v>
      </c>
      <c r="E22" t="s">
        <v>317</v>
      </c>
      <c r="F22">
        <v>1599593919.0999999</v>
      </c>
      <c r="G22">
        <f t="shared" si="0"/>
        <v>2.9021559151915749E-3</v>
      </c>
      <c r="H22">
        <f t="shared" si="1"/>
        <v>21.76524997517172</v>
      </c>
      <c r="I22">
        <f t="shared" si="2"/>
        <v>372.55399999999997</v>
      </c>
      <c r="J22">
        <f t="shared" si="3"/>
        <v>295.40522920492049</v>
      </c>
      <c r="K22">
        <f t="shared" si="4"/>
        <v>30.224476745047326</v>
      </c>
      <c r="L22">
        <f t="shared" si="5"/>
        <v>38.117976921333401</v>
      </c>
      <c r="M22">
        <f t="shared" si="6"/>
        <v>0.50975819541777423</v>
      </c>
      <c r="N22">
        <f t="shared" si="7"/>
        <v>2.9696837984990467</v>
      </c>
      <c r="O22">
        <f t="shared" si="8"/>
        <v>0.46566554206443417</v>
      </c>
      <c r="P22">
        <f t="shared" si="9"/>
        <v>0.29468403261576875</v>
      </c>
      <c r="Q22">
        <f t="shared" si="10"/>
        <v>113.95262373075133</v>
      </c>
      <c r="R22">
        <f t="shared" si="11"/>
        <v>24.705168983629406</v>
      </c>
      <c r="S22">
        <f t="shared" si="12"/>
        <v>23.993300000000001</v>
      </c>
      <c r="T22">
        <f t="shared" si="13"/>
        <v>2.9937693086198278</v>
      </c>
      <c r="U22">
        <f t="shared" si="14"/>
        <v>75.579490603588852</v>
      </c>
      <c r="V22">
        <f t="shared" si="15"/>
        <v>2.3728352130789405</v>
      </c>
      <c r="W22">
        <f t="shared" si="16"/>
        <v>3.1395226325675551</v>
      </c>
      <c r="X22">
        <f t="shared" si="17"/>
        <v>0.6209340955408873</v>
      </c>
      <c r="Y22">
        <f t="shared" si="18"/>
        <v>-127.98507585994845</v>
      </c>
      <c r="Z22">
        <f t="shared" si="19"/>
        <v>127.07263432019263</v>
      </c>
      <c r="AA22">
        <f t="shared" si="20"/>
        <v>8.9956706097072363</v>
      </c>
      <c r="AB22">
        <f t="shared" si="21"/>
        <v>122.03585280070274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54496.545543822926</v>
      </c>
      <c r="AH22" t="s">
        <v>298</v>
      </c>
      <c r="AI22">
        <v>10341.799999999999</v>
      </c>
      <c r="AJ22">
        <v>746.51</v>
      </c>
      <c r="AK22">
        <v>3168.34</v>
      </c>
      <c r="AL22">
        <f t="shared" si="25"/>
        <v>2421.83</v>
      </c>
      <c r="AM22">
        <f t="shared" si="26"/>
        <v>0.76438450418831305</v>
      </c>
      <c r="AN22">
        <v>-1.80137673327347</v>
      </c>
      <c r="AO22" t="s">
        <v>318</v>
      </c>
      <c r="AP22">
        <v>10366.9</v>
      </c>
      <c r="AQ22">
        <v>994.77823999999998</v>
      </c>
      <c r="AR22">
        <v>2019.35</v>
      </c>
      <c r="AS22">
        <f t="shared" si="27"/>
        <v>0.50737700745289327</v>
      </c>
      <c r="AT22">
        <v>0.5</v>
      </c>
      <c r="AU22">
        <f t="shared" si="28"/>
        <v>589.22496488748425</v>
      </c>
      <c r="AV22">
        <f t="shared" si="29"/>
        <v>21.76524997517172</v>
      </c>
      <c r="AW22">
        <f t="shared" si="30"/>
        <v>149.47959970057394</v>
      </c>
      <c r="AX22">
        <f t="shared" si="31"/>
        <v>0.64863446158417315</v>
      </c>
      <c r="AY22">
        <f t="shared" si="32"/>
        <v>3.9995974564562733E-2</v>
      </c>
      <c r="AZ22">
        <f t="shared" si="33"/>
        <v>0.56899002154158529</v>
      </c>
      <c r="BA22" t="s">
        <v>319</v>
      </c>
      <c r="BB22">
        <v>709.53</v>
      </c>
      <c r="BC22">
        <f t="shared" si="34"/>
        <v>1309.82</v>
      </c>
      <c r="BD22">
        <f t="shared" si="35"/>
        <v>0.78222332839626807</v>
      </c>
      <c r="BE22">
        <f t="shared" si="36"/>
        <v>0.46729515497334079</v>
      </c>
      <c r="BF22">
        <f t="shared" si="37"/>
        <v>0.80494937305552927</v>
      </c>
      <c r="BG22">
        <f t="shared" si="38"/>
        <v>0.47443049264399245</v>
      </c>
      <c r="BH22">
        <f t="shared" si="39"/>
        <v>0.55792426480599744</v>
      </c>
      <c r="BI22">
        <f t="shared" si="40"/>
        <v>0.44207573519400256</v>
      </c>
      <c r="BJ22">
        <v>1527</v>
      </c>
      <c r="BK22">
        <v>300</v>
      </c>
      <c r="BL22">
        <v>300</v>
      </c>
      <c r="BM22">
        <v>300</v>
      </c>
      <c r="BN22">
        <v>10366.9</v>
      </c>
      <c r="BO22">
        <v>1910.32</v>
      </c>
      <c r="BP22">
        <v>-8.0014200000000004E-3</v>
      </c>
      <c r="BQ22">
        <v>8.25</v>
      </c>
      <c r="BR22">
        <f t="shared" si="41"/>
        <v>700.04399999999998</v>
      </c>
      <c r="BS22">
        <f t="shared" si="42"/>
        <v>589.22496488748425</v>
      </c>
      <c r="BT22">
        <f t="shared" si="43"/>
        <v>0.84169704316797844</v>
      </c>
      <c r="BU22">
        <f t="shared" si="44"/>
        <v>0.19339408633595695</v>
      </c>
      <c r="BV22">
        <v>6</v>
      </c>
      <c r="BW22">
        <v>0.5</v>
      </c>
      <c r="BX22" t="s">
        <v>299</v>
      </c>
      <c r="BY22">
        <v>1599593919.0999999</v>
      </c>
      <c r="BZ22">
        <v>372.55399999999997</v>
      </c>
      <c r="CA22">
        <v>399.97199999999998</v>
      </c>
      <c r="CB22">
        <v>23.191400000000002</v>
      </c>
      <c r="CC22">
        <v>19.789300000000001</v>
      </c>
      <c r="CD22">
        <v>374.76400000000001</v>
      </c>
      <c r="CE22">
        <v>23.287700000000001</v>
      </c>
      <c r="CF22">
        <v>499.959</v>
      </c>
      <c r="CG22">
        <v>102.21599999999999</v>
      </c>
      <c r="CH22">
        <v>9.9307099999999995E-2</v>
      </c>
      <c r="CI22">
        <v>24.786999999999999</v>
      </c>
      <c r="CJ22">
        <v>23.993300000000001</v>
      </c>
      <c r="CK22">
        <v>999.9</v>
      </c>
      <c r="CL22">
        <v>0</v>
      </c>
      <c r="CM22">
        <v>0</v>
      </c>
      <c r="CN22">
        <v>10008.799999999999</v>
      </c>
      <c r="CO22">
        <v>0</v>
      </c>
      <c r="CP22">
        <v>1.5289399999999999E-3</v>
      </c>
      <c r="CQ22">
        <v>700.04399999999998</v>
      </c>
      <c r="CR22">
        <v>0.943025</v>
      </c>
      <c r="CS22">
        <v>5.6975499999999998E-2</v>
      </c>
      <c r="CT22">
        <v>0</v>
      </c>
      <c r="CU22">
        <v>996.76700000000005</v>
      </c>
      <c r="CV22">
        <v>5.0011200000000002</v>
      </c>
      <c r="CW22">
        <v>6966.22</v>
      </c>
      <c r="CX22">
        <v>6863.22</v>
      </c>
      <c r="CY22">
        <v>38.75</v>
      </c>
      <c r="CZ22">
        <v>41.875</v>
      </c>
      <c r="DA22">
        <v>40.375</v>
      </c>
      <c r="DB22">
        <v>41.375</v>
      </c>
      <c r="DC22">
        <v>40.561999999999998</v>
      </c>
      <c r="DD22">
        <v>655.44</v>
      </c>
      <c r="DE22">
        <v>39.6</v>
      </c>
      <c r="DF22">
        <v>0</v>
      </c>
      <c r="DG22">
        <v>83.299999952316298</v>
      </c>
      <c r="DH22">
        <v>0</v>
      </c>
      <c r="DI22">
        <v>994.77823999999998</v>
      </c>
      <c r="DJ22">
        <v>17.170230805710599</v>
      </c>
      <c r="DK22">
        <v>125.750769388442</v>
      </c>
      <c r="DL22">
        <v>6951.0472</v>
      </c>
      <c r="DM22">
        <v>15</v>
      </c>
      <c r="DN22">
        <v>1599593892.5999999</v>
      </c>
      <c r="DO22" t="s">
        <v>320</v>
      </c>
      <c r="DP22">
        <v>1599593883.5999999</v>
      </c>
      <c r="DQ22">
        <v>1599593892.5999999</v>
      </c>
      <c r="DR22">
        <v>36</v>
      </c>
      <c r="DS22">
        <v>2.5000000000000001E-2</v>
      </c>
      <c r="DT22">
        <v>2E-3</v>
      </c>
      <c r="DU22">
        <v>-2.21</v>
      </c>
      <c r="DV22">
        <v>-9.6000000000000002E-2</v>
      </c>
      <c r="DW22">
        <v>400</v>
      </c>
      <c r="DX22">
        <v>20</v>
      </c>
      <c r="DY22">
        <v>0.08</v>
      </c>
      <c r="DZ22">
        <v>0.03</v>
      </c>
      <c r="EA22">
        <v>399.98950000000002</v>
      </c>
      <c r="EB22">
        <v>8.0375234523008595E-3</v>
      </c>
      <c r="EC22">
        <v>4.3469529558071297E-2</v>
      </c>
      <c r="ED22">
        <v>1</v>
      </c>
      <c r="EE22">
        <v>372.55624999999998</v>
      </c>
      <c r="EF22">
        <v>-0.31398123827416202</v>
      </c>
      <c r="EG22">
        <v>4.05972597597445E-2</v>
      </c>
      <c r="EH22">
        <v>1</v>
      </c>
      <c r="EI22">
        <v>19.784355000000001</v>
      </c>
      <c r="EJ22">
        <v>2.3423639774870199E-2</v>
      </c>
      <c r="EK22">
        <v>2.3824304816720998E-3</v>
      </c>
      <c r="EL22">
        <v>1</v>
      </c>
      <c r="EM22">
        <v>23.198305000000001</v>
      </c>
      <c r="EN22">
        <v>-2.3527204502867199E-2</v>
      </c>
      <c r="EO22">
        <v>3.1285739562937698E-3</v>
      </c>
      <c r="EP22">
        <v>1</v>
      </c>
      <c r="EQ22">
        <v>4</v>
      </c>
      <c r="ER22">
        <v>4</v>
      </c>
      <c r="ES22" t="s">
        <v>305</v>
      </c>
      <c r="ET22">
        <v>100</v>
      </c>
      <c r="EU22">
        <v>100</v>
      </c>
      <c r="EV22">
        <v>-2.21</v>
      </c>
      <c r="EW22">
        <v>-9.6299999999999997E-2</v>
      </c>
      <c r="EX22">
        <v>-2.2102499999999701</v>
      </c>
      <c r="EY22">
        <v>0</v>
      </c>
      <c r="EZ22">
        <v>0</v>
      </c>
      <c r="FA22">
        <v>0</v>
      </c>
      <c r="FB22">
        <v>-9.6279999999996604E-2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0.6</v>
      </c>
      <c r="FK22">
        <v>0.4</v>
      </c>
      <c r="FL22">
        <v>2</v>
      </c>
      <c r="FM22">
        <v>504.01299999999998</v>
      </c>
      <c r="FN22">
        <v>511.56099999999998</v>
      </c>
      <c r="FO22">
        <v>21.759799999999998</v>
      </c>
      <c r="FP22">
        <v>28.470500000000001</v>
      </c>
      <c r="FQ22">
        <v>30.0001</v>
      </c>
      <c r="FR22">
        <v>28.505600000000001</v>
      </c>
      <c r="FS22">
        <v>28.5016</v>
      </c>
      <c r="FT22">
        <v>20.3642</v>
      </c>
      <c r="FU22">
        <v>0</v>
      </c>
      <c r="FV22">
        <v>0</v>
      </c>
      <c r="FW22">
        <v>21.76</v>
      </c>
      <c r="FX22">
        <v>400</v>
      </c>
      <c r="FY22">
        <v>14.991099999999999</v>
      </c>
      <c r="FZ22">
        <v>101.60299999999999</v>
      </c>
      <c r="GA22">
        <v>101.94799999999999</v>
      </c>
    </row>
    <row r="23" spans="1:183" x14ac:dyDescent="0.35">
      <c r="A23">
        <v>6</v>
      </c>
      <c r="B23">
        <v>1599594005.0999999</v>
      </c>
      <c r="C23">
        <v>900</v>
      </c>
      <c r="D23" t="s">
        <v>321</v>
      </c>
      <c r="E23" t="s">
        <v>322</v>
      </c>
      <c r="F23">
        <v>1599594005.0999999</v>
      </c>
      <c r="G23">
        <f t="shared" si="0"/>
        <v>2.7860162813012272E-3</v>
      </c>
      <c r="H23">
        <f t="shared" si="1"/>
        <v>19.75169593959258</v>
      </c>
      <c r="I23">
        <f t="shared" si="2"/>
        <v>375.036</v>
      </c>
      <c r="J23">
        <f t="shared" si="3"/>
        <v>301.31666585000039</v>
      </c>
      <c r="K23">
        <f t="shared" si="4"/>
        <v>30.829001936876704</v>
      </c>
      <c r="L23">
        <f t="shared" si="5"/>
        <v>38.371543564584002</v>
      </c>
      <c r="M23">
        <f t="shared" si="6"/>
        <v>0.4837804954210933</v>
      </c>
      <c r="N23">
        <f t="shared" si="7"/>
        <v>2.9662366455456404</v>
      </c>
      <c r="O23">
        <f t="shared" si="8"/>
        <v>0.44383681203942887</v>
      </c>
      <c r="P23">
        <f t="shared" si="9"/>
        <v>0.28071144358094419</v>
      </c>
      <c r="Q23">
        <f t="shared" si="10"/>
        <v>90.024975552732187</v>
      </c>
      <c r="R23">
        <f t="shared" si="11"/>
        <v>24.556088608750695</v>
      </c>
      <c r="S23">
        <f t="shared" si="12"/>
        <v>23.963999999999999</v>
      </c>
      <c r="T23">
        <f t="shared" si="13"/>
        <v>2.9885039131764439</v>
      </c>
      <c r="U23">
        <f t="shared" si="14"/>
        <v>75.444589245741156</v>
      </c>
      <c r="V23">
        <f t="shared" si="15"/>
        <v>2.3630611656534</v>
      </c>
      <c r="W23">
        <f t="shared" si="16"/>
        <v>3.1321811004316582</v>
      </c>
      <c r="X23">
        <f t="shared" si="17"/>
        <v>0.62544274752304396</v>
      </c>
      <c r="Y23">
        <f t="shared" si="18"/>
        <v>-122.86331800538412</v>
      </c>
      <c r="Z23">
        <f t="shared" si="19"/>
        <v>125.3419648771643</v>
      </c>
      <c r="AA23">
        <f t="shared" si="20"/>
        <v>8.8803962479943355</v>
      </c>
      <c r="AB23">
        <f t="shared" si="21"/>
        <v>101.38401867250671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54401.750964778919</v>
      </c>
      <c r="AH23" t="s">
        <v>298</v>
      </c>
      <c r="AI23">
        <v>10341.799999999999</v>
      </c>
      <c r="AJ23">
        <v>746.51</v>
      </c>
      <c r="AK23">
        <v>3168.34</v>
      </c>
      <c r="AL23">
        <f t="shared" si="25"/>
        <v>2421.83</v>
      </c>
      <c r="AM23">
        <f t="shared" si="26"/>
        <v>0.76438450418831305</v>
      </c>
      <c r="AN23">
        <v>-1.80137673327347</v>
      </c>
      <c r="AO23" t="s">
        <v>323</v>
      </c>
      <c r="AP23">
        <v>10370.5</v>
      </c>
      <c r="AQ23">
        <v>1011.5612</v>
      </c>
      <c r="AR23">
        <v>2309.33</v>
      </c>
      <c r="AS23">
        <f t="shared" si="27"/>
        <v>0.56196767027666028</v>
      </c>
      <c r="AT23">
        <v>0.5</v>
      </c>
      <c r="AU23">
        <f t="shared" si="28"/>
        <v>463.23623973964612</v>
      </c>
      <c r="AV23">
        <f t="shared" si="29"/>
        <v>19.75169593959258</v>
      </c>
      <c r="AW23">
        <f t="shared" si="30"/>
        <v>130.1618952171047</v>
      </c>
      <c r="AX23">
        <f t="shared" si="31"/>
        <v>0.68169555671991433</v>
      </c>
      <c r="AY23">
        <f t="shared" si="32"/>
        <v>4.6527173014312487E-2</v>
      </c>
      <c r="AZ23">
        <f t="shared" si="33"/>
        <v>0.37197368933846625</v>
      </c>
      <c r="BA23" t="s">
        <v>324</v>
      </c>
      <c r="BB23">
        <v>735.07</v>
      </c>
      <c r="BC23">
        <f t="shared" si="34"/>
        <v>1574.2599999999998</v>
      </c>
      <c r="BD23">
        <f t="shared" si="35"/>
        <v>0.82436751235501127</v>
      </c>
      <c r="BE23">
        <f t="shared" si="36"/>
        <v>0.35302699659306208</v>
      </c>
      <c r="BF23">
        <f t="shared" si="37"/>
        <v>0.83040196567742919</v>
      </c>
      <c r="BG23">
        <f t="shared" si="38"/>
        <v>0.35469459045432594</v>
      </c>
      <c r="BH23">
        <f t="shared" si="39"/>
        <v>0.59904218084560601</v>
      </c>
      <c r="BI23">
        <f t="shared" si="40"/>
        <v>0.40095781915439399</v>
      </c>
      <c r="BJ23">
        <v>1529</v>
      </c>
      <c r="BK23">
        <v>300</v>
      </c>
      <c r="BL23">
        <v>300</v>
      </c>
      <c r="BM23">
        <v>300</v>
      </c>
      <c r="BN23">
        <v>10370.5</v>
      </c>
      <c r="BO23">
        <v>2188.11</v>
      </c>
      <c r="BP23">
        <v>-8.1323300000000001E-3</v>
      </c>
      <c r="BQ23">
        <v>9.5</v>
      </c>
      <c r="BR23">
        <f t="shared" si="41"/>
        <v>550.05100000000004</v>
      </c>
      <c r="BS23">
        <f t="shared" si="42"/>
        <v>463.23623973964612</v>
      </c>
      <c r="BT23">
        <f t="shared" si="43"/>
        <v>0.84216961652582412</v>
      </c>
      <c r="BU23">
        <f t="shared" si="44"/>
        <v>0.19433923305164802</v>
      </c>
      <c r="BV23">
        <v>6</v>
      </c>
      <c r="BW23">
        <v>0.5</v>
      </c>
      <c r="BX23" t="s">
        <v>299</v>
      </c>
      <c r="BY23">
        <v>1599594005.0999999</v>
      </c>
      <c r="BZ23">
        <v>375.036</v>
      </c>
      <c r="CA23">
        <v>400.00099999999998</v>
      </c>
      <c r="CB23">
        <v>23.0961</v>
      </c>
      <c r="CC23">
        <v>19.828900000000001</v>
      </c>
      <c r="CD23">
        <v>377.29</v>
      </c>
      <c r="CE23">
        <v>23.192499999999999</v>
      </c>
      <c r="CF23">
        <v>499.81700000000001</v>
      </c>
      <c r="CG23">
        <v>102.215</v>
      </c>
      <c r="CH23">
        <v>9.9293999999999993E-2</v>
      </c>
      <c r="CI23">
        <v>24.747800000000002</v>
      </c>
      <c r="CJ23">
        <v>23.963999999999999</v>
      </c>
      <c r="CK23">
        <v>999.9</v>
      </c>
      <c r="CL23">
        <v>0</v>
      </c>
      <c r="CM23">
        <v>0</v>
      </c>
      <c r="CN23">
        <v>9989.3799999999992</v>
      </c>
      <c r="CO23">
        <v>0</v>
      </c>
      <c r="CP23">
        <v>1.5289399999999999E-3</v>
      </c>
      <c r="CQ23">
        <v>550.05100000000004</v>
      </c>
      <c r="CR23">
        <v>0.92701500000000003</v>
      </c>
      <c r="CS23">
        <v>7.2984599999999997E-2</v>
      </c>
      <c r="CT23">
        <v>0</v>
      </c>
      <c r="CU23">
        <v>1013.05</v>
      </c>
      <c r="CV23">
        <v>5.0011200000000002</v>
      </c>
      <c r="CW23">
        <v>5546.94</v>
      </c>
      <c r="CX23">
        <v>5366.26</v>
      </c>
      <c r="CY23">
        <v>38.625</v>
      </c>
      <c r="CZ23">
        <v>42.061999999999998</v>
      </c>
      <c r="DA23">
        <v>40.436999999999998</v>
      </c>
      <c r="DB23">
        <v>41.5</v>
      </c>
      <c r="DC23">
        <v>40.561999999999998</v>
      </c>
      <c r="DD23">
        <v>505.27</v>
      </c>
      <c r="DE23">
        <v>39.78</v>
      </c>
      <c r="DF23">
        <v>0</v>
      </c>
      <c r="DG23">
        <v>85.700000047683702</v>
      </c>
      <c r="DH23">
        <v>0</v>
      </c>
      <c r="DI23">
        <v>1011.5612</v>
      </c>
      <c r="DJ23">
        <v>12.0676923137444</v>
      </c>
      <c r="DK23">
        <v>60.7238461757469</v>
      </c>
      <c r="DL23">
        <v>5538.6611999999996</v>
      </c>
      <c r="DM23">
        <v>15</v>
      </c>
      <c r="DN23">
        <v>1599593978.5999999</v>
      </c>
      <c r="DO23" t="s">
        <v>325</v>
      </c>
      <c r="DP23">
        <v>1599593974.5999999</v>
      </c>
      <c r="DQ23">
        <v>1599593978.5999999</v>
      </c>
      <c r="DR23">
        <v>37</v>
      </c>
      <c r="DS23">
        <v>-4.3999999999999997E-2</v>
      </c>
      <c r="DT23">
        <v>0</v>
      </c>
      <c r="DU23">
        <v>-2.254</v>
      </c>
      <c r="DV23">
        <v>-9.6000000000000002E-2</v>
      </c>
      <c r="DW23">
        <v>400</v>
      </c>
      <c r="DX23">
        <v>20</v>
      </c>
      <c r="DY23">
        <v>0.05</v>
      </c>
      <c r="DZ23">
        <v>0.03</v>
      </c>
      <c r="EA23">
        <v>399.99962499999998</v>
      </c>
      <c r="EB23">
        <v>6.8409005627990405E-2</v>
      </c>
      <c r="EC23">
        <v>2.33556069285305E-2</v>
      </c>
      <c r="ED23">
        <v>1</v>
      </c>
      <c r="EE23">
        <v>375.04514999999998</v>
      </c>
      <c r="EF23">
        <v>-0.11430393996326101</v>
      </c>
      <c r="EG23">
        <v>1.8284624688520601E-2</v>
      </c>
      <c r="EH23">
        <v>1</v>
      </c>
      <c r="EI23">
        <v>19.823554999999999</v>
      </c>
      <c r="EJ23">
        <v>2.3275046904287999E-2</v>
      </c>
      <c r="EK23">
        <v>2.47102711437969E-3</v>
      </c>
      <c r="EL23">
        <v>1</v>
      </c>
      <c r="EM23">
        <v>23.101534999999998</v>
      </c>
      <c r="EN23">
        <v>-1.49831144466053E-2</v>
      </c>
      <c r="EO23">
        <v>2.2289627632600599E-3</v>
      </c>
      <c r="EP23">
        <v>1</v>
      </c>
      <c r="EQ23">
        <v>4</v>
      </c>
      <c r="ER23">
        <v>4</v>
      </c>
      <c r="ES23" t="s">
        <v>305</v>
      </c>
      <c r="ET23">
        <v>100</v>
      </c>
      <c r="EU23">
        <v>100</v>
      </c>
      <c r="EV23">
        <v>-2.254</v>
      </c>
      <c r="EW23">
        <v>-9.64E-2</v>
      </c>
      <c r="EX23">
        <v>-2.2543000000000601</v>
      </c>
      <c r="EY23">
        <v>0</v>
      </c>
      <c r="EZ23">
        <v>0</v>
      </c>
      <c r="FA23">
        <v>0</v>
      </c>
      <c r="FB23">
        <v>-9.6365000000002296E-2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0.4</v>
      </c>
      <c r="FL23">
        <v>2</v>
      </c>
      <c r="FM23">
        <v>504.16500000000002</v>
      </c>
      <c r="FN23">
        <v>511.654</v>
      </c>
      <c r="FO23">
        <v>21.760300000000001</v>
      </c>
      <c r="FP23">
        <v>28.499700000000001</v>
      </c>
      <c r="FQ23">
        <v>30.0002</v>
      </c>
      <c r="FR23">
        <v>28.532399999999999</v>
      </c>
      <c r="FS23">
        <v>28.526499999999999</v>
      </c>
      <c r="FT23">
        <v>20.363600000000002</v>
      </c>
      <c r="FU23">
        <v>0</v>
      </c>
      <c r="FV23">
        <v>0</v>
      </c>
      <c r="FW23">
        <v>21.76</v>
      </c>
      <c r="FX23">
        <v>400</v>
      </c>
      <c r="FY23">
        <v>14.991099999999999</v>
      </c>
      <c r="FZ23">
        <v>101.59699999999999</v>
      </c>
      <c r="GA23">
        <v>101.941</v>
      </c>
    </row>
    <row r="24" spans="1:183" x14ac:dyDescent="0.35">
      <c r="A24">
        <v>7</v>
      </c>
      <c r="B24">
        <v>1599594083.0999999</v>
      </c>
      <c r="C24">
        <v>978</v>
      </c>
      <c r="D24" t="s">
        <v>326</v>
      </c>
      <c r="E24" t="s">
        <v>327</v>
      </c>
      <c r="F24">
        <v>1599594083.0999999</v>
      </c>
      <c r="G24">
        <f t="shared" si="0"/>
        <v>2.6799792807067112E-3</v>
      </c>
      <c r="H24">
        <f t="shared" si="1"/>
        <v>16.200129045971167</v>
      </c>
      <c r="I24">
        <f t="shared" si="2"/>
        <v>379.32299999999998</v>
      </c>
      <c r="J24">
        <f t="shared" si="3"/>
        <v>315.64553529045696</v>
      </c>
      <c r="K24">
        <f t="shared" si="4"/>
        <v>32.295146716593543</v>
      </c>
      <c r="L24">
        <f t="shared" si="5"/>
        <v>38.810281053732304</v>
      </c>
      <c r="M24">
        <f t="shared" si="6"/>
        <v>0.46218665203076226</v>
      </c>
      <c r="N24">
        <f t="shared" si="7"/>
        <v>2.9656833988970677</v>
      </c>
      <c r="O24">
        <f t="shared" si="8"/>
        <v>0.42557853312875854</v>
      </c>
      <c r="P24">
        <f t="shared" si="9"/>
        <v>0.26903363319778262</v>
      </c>
      <c r="Q24">
        <f t="shared" si="10"/>
        <v>66.088594139774969</v>
      </c>
      <c r="R24">
        <f t="shared" si="11"/>
        <v>24.40198574274708</v>
      </c>
      <c r="S24">
        <f t="shared" si="12"/>
        <v>23.922999999999998</v>
      </c>
      <c r="T24">
        <f t="shared" si="13"/>
        <v>2.9811495471474818</v>
      </c>
      <c r="U24">
        <f t="shared" si="14"/>
        <v>75.330948762233334</v>
      </c>
      <c r="V24">
        <f t="shared" si="15"/>
        <v>2.3536450607004005</v>
      </c>
      <c r="W24">
        <f t="shared" si="16"/>
        <v>3.124406501409132</v>
      </c>
      <c r="X24">
        <f t="shared" si="17"/>
        <v>0.62750448644708134</v>
      </c>
      <c r="Y24">
        <f t="shared" si="18"/>
        <v>-118.18708627916597</v>
      </c>
      <c r="Z24">
        <f t="shared" si="19"/>
        <v>125.22265520792863</v>
      </c>
      <c r="AA24">
        <f t="shared" si="20"/>
        <v>8.8699014028068177</v>
      </c>
      <c r="AB24">
        <f t="shared" si="21"/>
        <v>81.994064471344444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54392.9962633018</v>
      </c>
      <c r="AH24" t="s">
        <v>298</v>
      </c>
      <c r="AI24">
        <v>10341.799999999999</v>
      </c>
      <c r="AJ24">
        <v>746.51</v>
      </c>
      <c r="AK24">
        <v>3168.34</v>
      </c>
      <c r="AL24">
        <f t="shared" si="25"/>
        <v>2421.83</v>
      </c>
      <c r="AM24">
        <f t="shared" si="26"/>
        <v>0.76438450418831305</v>
      </c>
      <c r="AN24">
        <v>-1.80137673327347</v>
      </c>
      <c r="AO24" t="s">
        <v>328</v>
      </c>
      <c r="AP24">
        <v>10373.6</v>
      </c>
      <c r="AQ24">
        <v>991.92103846153896</v>
      </c>
      <c r="AR24">
        <v>2562.52</v>
      </c>
      <c r="AS24">
        <f t="shared" si="27"/>
        <v>0.61291188421493725</v>
      </c>
      <c r="AT24">
        <v>0.5</v>
      </c>
      <c r="AU24">
        <f t="shared" si="28"/>
        <v>337.32246852640549</v>
      </c>
      <c r="AV24">
        <f t="shared" si="29"/>
        <v>16.200129045971167</v>
      </c>
      <c r="AW24">
        <f t="shared" si="30"/>
        <v>103.37447488627653</v>
      </c>
      <c r="AX24">
        <f t="shared" si="31"/>
        <v>0.70454864742519085</v>
      </c>
      <c r="AY24">
        <f t="shared" si="32"/>
        <v>5.3365866370788419E-2</v>
      </c>
      <c r="AZ24">
        <f t="shared" si="33"/>
        <v>0.23641571577977935</v>
      </c>
      <c r="BA24" t="s">
        <v>329</v>
      </c>
      <c r="BB24">
        <v>757.1</v>
      </c>
      <c r="BC24">
        <f t="shared" si="34"/>
        <v>1805.42</v>
      </c>
      <c r="BD24">
        <f t="shared" si="35"/>
        <v>0.86993550616391802</v>
      </c>
      <c r="BE24">
        <f t="shared" si="36"/>
        <v>0.25124832036628458</v>
      </c>
      <c r="BF24">
        <f t="shared" si="37"/>
        <v>0.86486250711089752</v>
      </c>
      <c r="BG24">
        <f t="shared" si="38"/>
        <v>0.25014968020050959</v>
      </c>
      <c r="BH24">
        <f t="shared" si="39"/>
        <v>0.66399254192473733</v>
      </c>
      <c r="BI24">
        <f t="shared" si="40"/>
        <v>0.33600745807526267</v>
      </c>
      <c r="BJ24">
        <v>1531</v>
      </c>
      <c r="BK24">
        <v>300</v>
      </c>
      <c r="BL24">
        <v>300</v>
      </c>
      <c r="BM24">
        <v>300</v>
      </c>
      <c r="BN24">
        <v>10373.6</v>
      </c>
      <c r="BO24">
        <v>2430.48</v>
      </c>
      <c r="BP24">
        <v>-8.2634100000000005E-3</v>
      </c>
      <c r="BQ24">
        <v>11.38</v>
      </c>
      <c r="BR24">
        <f t="shared" si="41"/>
        <v>400.16399999999999</v>
      </c>
      <c r="BS24">
        <f t="shared" si="42"/>
        <v>337.32246852640549</v>
      </c>
      <c r="BT24">
        <f t="shared" si="43"/>
        <v>0.84296055748744392</v>
      </c>
      <c r="BU24">
        <f t="shared" si="44"/>
        <v>0.19592111497488812</v>
      </c>
      <c r="BV24">
        <v>6</v>
      </c>
      <c r="BW24">
        <v>0.5</v>
      </c>
      <c r="BX24" t="s">
        <v>299</v>
      </c>
      <c r="BY24">
        <v>1599594083.0999999</v>
      </c>
      <c r="BZ24">
        <v>379.32299999999998</v>
      </c>
      <c r="CA24">
        <v>399.98899999999998</v>
      </c>
      <c r="CB24">
        <v>23.004000000000001</v>
      </c>
      <c r="CC24">
        <v>19.8611</v>
      </c>
      <c r="CD24">
        <v>381.55399999999997</v>
      </c>
      <c r="CE24">
        <v>23.104500000000002</v>
      </c>
      <c r="CF24">
        <v>499.85599999999999</v>
      </c>
      <c r="CG24">
        <v>102.215</v>
      </c>
      <c r="CH24">
        <v>9.9600099999999997E-2</v>
      </c>
      <c r="CI24">
        <v>24.706199999999999</v>
      </c>
      <c r="CJ24">
        <v>23.922999999999998</v>
      </c>
      <c r="CK24">
        <v>999.9</v>
      </c>
      <c r="CL24">
        <v>0</v>
      </c>
      <c r="CM24">
        <v>0</v>
      </c>
      <c r="CN24">
        <v>9986.25</v>
      </c>
      <c r="CO24">
        <v>0</v>
      </c>
      <c r="CP24">
        <v>1.5289399999999999E-3</v>
      </c>
      <c r="CQ24">
        <v>400.16399999999999</v>
      </c>
      <c r="CR24">
        <v>0.90005999999999997</v>
      </c>
      <c r="CS24">
        <v>9.9939799999999995E-2</v>
      </c>
      <c r="CT24">
        <v>0</v>
      </c>
      <c r="CU24">
        <v>992.04899999999998</v>
      </c>
      <c r="CV24">
        <v>5.0011200000000002</v>
      </c>
      <c r="CW24">
        <v>3933.22</v>
      </c>
      <c r="CX24">
        <v>3871.2</v>
      </c>
      <c r="CY24">
        <v>38.5</v>
      </c>
      <c r="CZ24">
        <v>42.061999999999998</v>
      </c>
      <c r="DA24">
        <v>40.436999999999998</v>
      </c>
      <c r="DB24">
        <v>41.5</v>
      </c>
      <c r="DC24">
        <v>40.436999999999998</v>
      </c>
      <c r="DD24">
        <v>355.67</v>
      </c>
      <c r="DE24">
        <v>39.49</v>
      </c>
      <c r="DF24">
        <v>0</v>
      </c>
      <c r="DG24">
        <v>77.5</v>
      </c>
      <c r="DH24">
        <v>0</v>
      </c>
      <c r="DI24">
        <v>991.92103846153896</v>
      </c>
      <c r="DJ24">
        <v>3.45692308101057</v>
      </c>
      <c r="DK24">
        <v>9.4242734960115992</v>
      </c>
      <c r="DL24">
        <v>3930.42769230769</v>
      </c>
      <c r="DM24">
        <v>15</v>
      </c>
      <c r="DN24">
        <v>1599594056.5999999</v>
      </c>
      <c r="DO24" t="s">
        <v>330</v>
      </c>
      <c r="DP24">
        <v>1599594053.5999999</v>
      </c>
      <c r="DQ24">
        <v>1599594056.5999999</v>
      </c>
      <c r="DR24">
        <v>38</v>
      </c>
      <c r="DS24">
        <v>2.3E-2</v>
      </c>
      <c r="DT24">
        <v>-4.0000000000000001E-3</v>
      </c>
      <c r="DU24">
        <v>-2.2309999999999999</v>
      </c>
      <c r="DV24">
        <v>-0.1</v>
      </c>
      <c r="DW24">
        <v>400</v>
      </c>
      <c r="DX24">
        <v>20</v>
      </c>
      <c r="DY24">
        <v>7.0000000000000007E-2</v>
      </c>
      <c r="DZ24">
        <v>0.03</v>
      </c>
      <c r="EA24">
        <v>400.00252499999999</v>
      </c>
      <c r="EB24">
        <v>-2.7433395872144301E-2</v>
      </c>
      <c r="EC24">
        <v>3.5914473057531197E-2</v>
      </c>
      <c r="ED24">
        <v>1</v>
      </c>
      <c r="EE24">
        <v>379.4409</v>
      </c>
      <c r="EF24">
        <v>-0.78860037523512405</v>
      </c>
      <c r="EG24">
        <v>7.7658483116781002E-2</v>
      </c>
      <c r="EH24">
        <v>1</v>
      </c>
      <c r="EI24">
        <v>19.8574175</v>
      </c>
      <c r="EJ24">
        <v>1.60221388367081E-2</v>
      </c>
      <c r="EK24">
        <v>1.92715950299916E-3</v>
      </c>
      <c r="EL24">
        <v>1</v>
      </c>
      <c r="EM24">
        <v>23.014827499999999</v>
      </c>
      <c r="EN24">
        <v>-5.50210131332338E-2</v>
      </c>
      <c r="EO24">
        <v>5.5710855091264597E-3</v>
      </c>
      <c r="EP24">
        <v>1</v>
      </c>
      <c r="EQ24">
        <v>4</v>
      </c>
      <c r="ER24">
        <v>4</v>
      </c>
      <c r="ES24" t="s">
        <v>305</v>
      </c>
      <c r="ET24">
        <v>100</v>
      </c>
      <c r="EU24">
        <v>100</v>
      </c>
      <c r="EV24">
        <v>-2.2309999999999999</v>
      </c>
      <c r="EW24">
        <v>-0.10050000000000001</v>
      </c>
      <c r="EX24">
        <v>-2.2308499999999198</v>
      </c>
      <c r="EY24">
        <v>0</v>
      </c>
      <c r="EZ24">
        <v>0</v>
      </c>
      <c r="FA24">
        <v>0</v>
      </c>
      <c r="FB24">
        <v>-0.10050000000000001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0.5</v>
      </c>
      <c r="FK24">
        <v>0.4</v>
      </c>
      <c r="FL24">
        <v>2</v>
      </c>
      <c r="FM24">
        <v>503.92899999999997</v>
      </c>
      <c r="FN24">
        <v>511.24299999999999</v>
      </c>
      <c r="FO24">
        <v>21.760400000000001</v>
      </c>
      <c r="FP24">
        <v>28.533300000000001</v>
      </c>
      <c r="FQ24">
        <v>30.000299999999999</v>
      </c>
      <c r="FR24">
        <v>28.5593</v>
      </c>
      <c r="FS24">
        <v>28.554400000000001</v>
      </c>
      <c r="FT24">
        <v>20.366800000000001</v>
      </c>
      <c r="FU24">
        <v>0</v>
      </c>
      <c r="FV24">
        <v>0</v>
      </c>
      <c r="FW24">
        <v>21.76</v>
      </c>
      <c r="FX24">
        <v>400</v>
      </c>
      <c r="FY24">
        <v>14.991099999999999</v>
      </c>
      <c r="FZ24">
        <v>101.58799999999999</v>
      </c>
      <c r="GA24">
        <v>101.93300000000001</v>
      </c>
    </row>
    <row r="25" spans="1:183" x14ac:dyDescent="0.35">
      <c r="A25">
        <v>8</v>
      </c>
      <c r="B25">
        <v>1599594196.5</v>
      </c>
      <c r="C25">
        <v>1091.4000000953699</v>
      </c>
      <c r="D25" t="s">
        <v>331</v>
      </c>
      <c r="E25" t="s">
        <v>332</v>
      </c>
      <c r="F25">
        <v>1599594196.5</v>
      </c>
      <c r="G25">
        <f t="shared" si="0"/>
        <v>2.5376234848644573E-3</v>
      </c>
      <c r="H25">
        <f t="shared" si="1"/>
        <v>11.293020404862032</v>
      </c>
      <c r="I25">
        <f t="shared" si="2"/>
        <v>385.298</v>
      </c>
      <c r="J25">
        <f t="shared" si="3"/>
        <v>337.09062979243123</v>
      </c>
      <c r="K25">
        <f t="shared" si="4"/>
        <v>34.487391759808652</v>
      </c>
      <c r="L25">
        <f t="shared" si="5"/>
        <v>39.419437670080001</v>
      </c>
      <c r="M25">
        <f t="shared" si="6"/>
        <v>0.43320305730093345</v>
      </c>
      <c r="N25">
        <f t="shared" si="7"/>
        <v>2.9702157532378606</v>
      </c>
      <c r="O25">
        <f t="shared" si="8"/>
        <v>0.400915720913541</v>
      </c>
      <c r="P25">
        <f t="shared" si="9"/>
        <v>0.25327238404357577</v>
      </c>
      <c r="Q25">
        <f t="shared" si="10"/>
        <v>41.295453518105482</v>
      </c>
      <c r="R25">
        <f t="shared" si="11"/>
        <v>24.207534805875294</v>
      </c>
      <c r="S25">
        <f t="shared" si="12"/>
        <v>23.8674</v>
      </c>
      <c r="T25">
        <f t="shared" si="13"/>
        <v>2.9712015925534976</v>
      </c>
      <c r="U25">
        <f t="shared" si="14"/>
        <v>75.298404635844946</v>
      </c>
      <c r="V25">
        <f t="shared" si="15"/>
        <v>2.3404402307519998</v>
      </c>
      <c r="W25">
        <f t="shared" si="16"/>
        <v>3.108220210070507</v>
      </c>
      <c r="X25">
        <f t="shared" si="17"/>
        <v>0.63076136180149778</v>
      </c>
      <c r="Y25">
        <f t="shared" si="18"/>
        <v>-111.90919568252257</v>
      </c>
      <c r="Z25">
        <f t="shared" si="19"/>
        <v>120.40195128262779</v>
      </c>
      <c r="AA25">
        <f t="shared" si="20"/>
        <v>8.5093007307497022</v>
      </c>
      <c r="AB25">
        <f t="shared" si="21"/>
        <v>58.297509848960409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54542.845460075907</v>
      </c>
      <c r="AH25" t="s">
        <v>298</v>
      </c>
      <c r="AI25">
        <v>10341.799999999999</v>
      </c>
      <c r="AJ25">
        <v>746.51</v>
      </c>
      <c r="AK25">
        <v>3168.34</v>
      </c>
      <c r="AL25">
        <f t="shared" si="25"/>
        <v>2421.83</v>
      </c>
      <c r="AM25">
        <f t="shared" si="26"/>
        <v>0.76438450418831305</v>
      </c>
      <c r="AN25">
        <v>-1.80137673327347</v>
      </c>
      <c r="AO25" t="s">
        <v>333</v>
      </c>
      <c r="AP25">
        <v>10362</v>
      </c>
      <c r="AQ25">
        <v>927.08327999999995</v>
      </c>
      <c r="AR25">
        <v>2724.66</v>
      </c>
      <c r="AS25">
        <f t="shared" si="27"/>
        <v>0.65974349827134393</v>
      </c>
      <c r="AT25">
        <v>0.5</v>
      </c>
      <c r="AU25">
        <f t="shared" si="28"/>
        <v>210.82013964719869</v>
      </c>
      <c r="AV25">
        <f t="shared" si="29"/>
        <v>11.293020404862032</v>
      </c>
      <c r="AW25">
        <f t="shared" si="30"/>
        <v>69.543608218448057</v>
      </c>
      <c r="AX25">
        <f t="shared" si="31"/>
        <v>0.72090829681501545</v>
      </c>
      <c r="AY25">
        <f t="shared" si="32"/>
        <v>6.2111699385308208E-2</v>
      </c>
      <c r="AZ25">
        <f t="shared" si="33"/>
        <v>0.16283866610879902</v>
      </c>
      <c r="BA25" t="s">
        <v>334</v>
      </c>
      <c r="BB25">
        <v>760.43</v>
      </c>
      <c r="BC25">
        <f t="shared" si="34"/>
        <v>1964.23</v>
      </c>
      <c r="BD25">
        <f t="shared" si="35"/>
        <v>0.91515592369529031</v>
      </c>
      <c r="BE25">
        <f t="shared" si="36"/>
        <v>0.18425937846514207</v>
      </c>
      <c r="BF25">
        <f t="shared" si="37"/>
        <v>0.90871608320905906</v>
      </c>
      <c r="BG25">
        <f t="shared" si="38"/>
        <v>0.18320030720570821</v>
      </c>
      <c r="BH25">
        <f t="shared" si="39"/>
        <v>0.75064671542303041</v>
      </c>
      <c r="BI25">
        <f t="shared" si="40"/>
        <v>0.24935328457696959</v>
      </c>
      <c r="BJ25">
        <v>1533</v>
      </c>
      <c r="BK25">
        <v>300</v>
      </c>
      <c r="BL25">
        <v>300</v>
      </c>
      <c r="BM25">
        <v>300</v>
      </c>
      <c r="BN25">
        <v>10362</v>
      </c>
      <c r="BO25">
        <v>2592.54</v>
      </c>
      <c r="BP25">
        <v>-8.3818599999999997E-3</v>
      </c>
      <c r="BQ25">
        <v>9.8800000000000008</v>
      </c>
      <c r="BR25">
        <f t="shared" si="41"/>
        <v>250.101</v>
      </c>
      <c r="BS25">
        <f t="shared" si="42"/>
        <v>210.82013964719869</v>
      </c>
      <c r="BT25">
        <f t="shared" si="43"/>
        <v>0.84294001082442171</v>
      </c>
      <c r="BU25">
        <f t="shared" si="44"/>
        <v>0.19588002164884347</v>
      </c>
      <c r="BV25">
        <v>6</v>
      </c>
      <c r="BW25">
        <v>0.5</v>
      </c>
      <c r="BX25" t="s">
        <v>299</v>
      </c>
      <c r="BY25">
        <v>1599594196.5</v>
      </c>
      <c r="BZ25">
        <v>385.298</v>
      </c>
      <c r="CA25">
        <v>400.02100000000002</v>
      </c>
      <c r="CB25">
        <v>22.876200000000001</v>
      </c>
      <c r="CC25">
        <v>19.9011</v>
      </c>
      <c r="CD25">
        <v>387.52</v>
      </c>
      <c r="CE25">
        <v>22.968599999999999</v>
      </c>
      <c r="CF25">
        <v>500.065</v>
      </c>
      <c r="CG25">
        <v>102.209</v>
      </c>
      <c r="CH25">
        <v>9.9959999999999993E-2</v>
      </c>
      <c r="CI25">
        <v>24.619299999999999</v>
      </c>
      <c r="CJ25">
        <v>23.8674</v>
      </c>
      <c r="CK25">
        <v>999.9</v>
      </c>
      <c r="CL25">
        <v>0</v>
      </c>
      <c r="CM25">
        <v>0</v>
      </c>
      <c r="CN25">
        <v>10012.5</v>
      </c>
      <c r="CO25">
        <v>0</v>
      </c>
      <c r="CP25">
        <v>1.5289399999999999E-3</v>
      </c>
      <c r="CQ25">
        <v>250.101</v>
      </c>
      <c r="CR25">
        <v>0.90001500000000001</v>
      </c>
      <c r="CS25">
        <v>9.9984600000000007E-2</v>
      </c>
      <c r="CT25">
        <v>0</v>
      </c>
      <c r="CU25">
        <v>926.48500000000001</v>
      </c>
      <c r="CV25">
        <v>5.0011200000000002</v>
      </c>
      <c r="CW25">
        <v>2288.2199999999998</v>
      </c>
      <c r="CX25">
        <v>2401.1</v>
      </c>
      <c r="CY25">
        <v>38</v>
      </c>
      <c r="CZ25">
        <v>42.061999999999998</v>
      </c>
      <c r="DA25">
        <v>40.25</v>
      </c>
      <c r="DB25">
        <v>41.5</v>
      </c>
      <c r="DC25">
        <v>40.186999999999998</v>
      </c>
      <c r="DD25">
        <v>220.59</v>
      </c>
      <c r="DE25">
        <v>24.51</v>
      </c>
      <c r="DF25">
        <v>0</v>
      </c>
      <c r="DG25">
        <v>112.90000009536701</v>
      </c>
      <c r="DH25">
        <v>0</v>
      </c>
      <c r="DI25">
        <v>927.08327999999995</v>
      </c>
      <c r="DJ25">
        <v>-6.7917692184878398</v>
      </c>
      <c r="DK25">
        <v>-11.3923076697701</v>
      </c>
      <c r="DL25">
        <v>2289.1815999999999</v>
      </c>
      <c r="DM25">
        <v>15</v>
      </c>
      <c r="DN25">
        <v>1599594150.5</v>
      </c>
      <c r="DO25" t="s">
        <v>335</v>
      </c>
      <c r="DP25">
        <v>1599594150.5</v>
      </c>
      <c r="DQ25">
        <v>1599594143</v>
      </c>
      <c r="DR25">
        <v>39</v>
      </c>
      <c r="DS25">
        <v>8.9999999999999993E-3</v>
      </c>
      <c r="DT25">
        <v>8.0000000000000002E-3</v>
      </c>
      <c r="DU25">
        <v>-2.222</v>
      </c>
      <c r="DV25">
        <v>-9.1999999999999998E-2</v>
      </c>
      <c r="DW25">
        <v>400</v>
      </c>
      <c r="DX25">
        <v>20</v>
      </c>
      <c r="DY25">
        <v>0.4</v>
      </c>
      <c r="DZ25">
        <v>0.04</v>
      </c>
      <c r="EA25">
        <v>400.02236585365898</v>
      </c>
      <c r="EB25">
        <v>-3.6522648082766097E-2</v>
      </c>
      <c r="EC25">
        <v>9.4450336955990602E-2</v>
      </c>
      <c r="ED25">
        <v>1</v>
      </c>
      <c r="EE25">
        <v>385.38712195122002</v>
      </c>
      <c r="EF25">
        <v>-0.820432055749443</v>
      </c>
      <c r="EG25">
        <v>8.6338018396199298E-2</v>
      </c>
      <c r="EH25">
        <v>1</v>
      </c>
      <c r="EI25">
        <v>19.900041463414599</v>
      </c>
      <c r="EJ25">
        <v>9.8466898954970693E-3</v>
      </c>
      <c r="EK25">
        <v>2.7725110226310399E-3</v>
      </c>
      <c r="EL25">
        <v>1</v>
      </c>
      <c r="EM25">
        <v>22.885821951219501</v>
      </c>
      <c r="EN25">
        <v>-5.2751916376255897E-2</v>
      </c>
      <c r="EO25">
        <v>5.2652339810942998E-3</v>
      </c>
      <c r="EP25">
        <v>1</v>
      </c>
      <c r="EQ25">
        <v>4</v>
      </c>
      <c r="ER25">
        <v>4</v>
      </c>
      <c r="ES25" t="s">
        <v>305</v>
      </c>
      <c r="ET25">
        <v>100</v>
      </c>
      <c r="EU25">
        <v>100</v>
      </c>
      <c r="EV25">
        <v>-2.222</v>
      </c>
      <c r="EW25">
        <v>-9.2399999999999996E-2</v>
      </c>
      <c r="EX25">
        <v>-2.22225000000009</v>
      </c>
      <c r="EY25">
        <v>0</v>
      </c>
      <c r="EZ25">
        <v>0</v>
      </c>
      <c r="FA25">
        <v>0</v>
      </c>
      <c r="FB25">
        <v>-9.2395238095242901E-2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0.8</v>
      </c>
      <c r="FK25">
        <v>0.9</v>
      </c>
      <c r="FL25">
        <v>2</v>
      </c>
      <c r="FM25">
        <v>504.27199999999999</v>
      </c>
      <c r="FN25">
        <v>511.29700000000003</v>
      </c>
      <c r="FO25">
        <v>21.760100000000001</v>
      </c>
      <c r="FP25">
        <v>28.572700000000001</v>
      </c>
      <c r="FQ25">
        <v>30.000299999999999</v>
      </c>
      <c r="FR25">
        <v>28.5975</v>
      </c>
      <c r="FS25">
        <v>28.592099999999999</v>
      </c>
      <c r="FT25">
        <v>20.364000000000001</v>
      </c>
      <c r="FU25">
        <v>0</v>
      </c>
      <c r="FV25">
        <v>0</v>
      </c>
      <c r="FW25">
        <v>21.76</v>
      </c>
      <c r="FX25">
        <v>400</v>
      </c>
      <c r="FY25">
        <v>14.991099999999999</v>
      </c>
      <c r="FZ25">
        <v>101.58199999999999</v>
      </c>
      <c r="GA25">
        <v>101.925</v>
      </c>
    </row>
    <row r="26" spans="1:183" x14ac:dyDescent="0.35">
      <c r="A26">
        <v>9</v>
      </c>
      <c r="B26">
        <v>1599594281.5</v>
      </c>
      <c r="C26">
        <v>1176.4000000953699</v>
      </c>
      <c r="D26" t="s">
        <v>336</v>
      </c>
      <c r="E26" t="s">
        <v>337</v>
      </c>
      <c r="F26">
        <v>1599594281.5</v>
      </c>
      <c r="G26">
        <f t="shared" si="0"/>
        <v>2.4314601721342048E-3</v>
      </c>
      <c r="H26">
        <f t="shared" si="1"/>
        <v>6.7444783659689236</v>
      </c>
      <c r="I26">
        <f t="shared" si="2"/>
        <v>390.80599999999998</v>
      </c>
      <c r="J26">
        <f t="shared" si="3"/>
        <v>359.34093990881451</v>
      </c>
      <c r="K26">
        <f t="shared" si="4"/>
        <v>36.762948042104519</v>
      </c>
      <c r="L26">
        <f t="shared" si="5"/>
        <v>39.982031204650596</v>
      </c>
      <c r="M26">
        <f t="shared" si="6"/>
        <v>0.41509368353776843</v>
      </c>
      <c r="N26">
        <f t="shared" si="7"/>
        <v>2.9689634229685513</v>
      </c>
      <c r="O26">
        <f t="shared" si="8"/>
        <v>0.38533847902894303</v>
      </c>
      <c r="P26">
        <f t="shared" si="9"/>
        <v>0.24333195447899633</v>
      </c>
      <c r="Q26">
        <f t="shared" si="10"/>
        <v>24.743295910935601</v>
      </c>
      <c r="R26">
        <f t="shared" si="11"/>
        <v>24.0119860402827</v>
      </c>
      <c r="S26">
        <f t="shared" si="12"/>
        <v>23.8001</v>
      </c>
      <c r="T26">
        <f t="shared" si="13"/>
        <v>2.9591991146095009</v>
      </c>
      <c r="U26">
        <f t="shared" si="14"/>
        <v>75.541112034813523</v>
      </c>
      <c r="V26">
        <f t="shared" si="15"/>
        <v>2.3303396231877995</v>
      </c>
      <c r="W26">
        <f t="shared" si="16"/>
        <v>3.0848627461478859</v>
      </c>
      <c r="X26">
        <f t="shared" si="17"/>
        <v>0.62885949142170139</v>
      </c>
      <c r="Y26">
        <f t="shared" si="18"/>
        <v>-107.22739359111843</v>
      </c>
      <c r="Z26">
        <f t="shared" si="19"/>
        <v>110.93949622454892</v>
      </c>
      <c r="AA26">
        <f t="shared" si="20"/>
        <v>7.8362026027407703</v>
      </c>
      <c r="AB26">
        <f t="shared" si="21"/>
        <v>36.29160114710686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54528.838918665118</v>
      </c>
      <c r="AH26" t="s">
        <v>298</v>
      </c>
      <c r="AI26">
        <v>10341.799999999999</v>
      </c>
      <c r="AJ26">
        <v>746.51</v>
      </c>
      <c r="AK26">
        <v>3168.34</v>
      </c>
      <c r="AL26">
        <f t="shared" si="25"/>
        <v>2421.83</v>
      </c>
      <c r="AM26">
        <f t="shared" si="26"/>
        <v>0.76438450418831305</v>
      </c>
      <c r="AN26">
        <v>-1.80137673327347</v>
      </c>
      <c r="AO26" t="s">
        <v>338</v>
      </c>
      <c r="AP26">
        <v>10353.799999999999</v>
      </c>
      <c r="AQ26">
        <v>869.69835999999998</v>
      </c>
      <c r="AR26">
        <v>2776.78</v>
      </c>
      <c r="AS26">
        <f t="shared" si="27"/>
        <v>0.68679608755464971</v>
      </c>
      <c r="AT26">
        <v>0.5</v>
      </c>
      <c r="AU26">
        <f t="shared" si="28"/>
        <v>126.3708683506313</v>
      </c>
      <c r="AV26">
        <f t="shared" si="29"/>
        <v>6.7444783659689236</v>
      </c>
      <c r="AW26">
        <f t="shared" si="30"/>
        <v>43.395508982048639</v>
      </c>
      <c r="AX26">
        <f t="shared" si="31"/>
        <v>0.72785384510116036</v>
      </c>
      <c r="AY26">
        <f t="shared" si="32"/>
        <v>6.7625198835627856E-2</v>
      </c>
      <c r="AZ26">
        <f t="shared" si="33"/>
        <v>0.14101225160077496</v>
      </c>
      <c r="BA26" t="s">
        <v>339</v>
      </c>
      <c r="BB26">
        <v>755.69</v>
      </c>
      <c r="BC26">
        <f t="shared" si="34"/>
        <v>2021.0900000000001</v>
      </c>
      <c r="BD26">
        <f t="shared" si="35"/>
        <v>0.94359065652692364</v>
      </c>
      <c r="BE26">
        <f t="shared" si="36"/>
        <v>0.1622945723581953</v>
      </c>
      <c r="BF26">
        <f t="shared" si="37"/>
        <v>0.9393241490048122</v>
      </c>
      <c r="BG26">
        <f t="shared" si="38"/>
        <v>0.16167939120417205</v>
      </c>
      <c r="BH26">
        <f t="shared" si="39"/>
        <v>0.81989578919158934</v>
      </c>
      <c r="BI26">
        <f t="shared" si="40"/>
        <v>0.18010421080841066</v>
      </c>
      <c r="BJ26">
        <v>1535</v>
      </c>
      <c r="BK26">
        <v>300</v>
      </c>
      <c r="BL26">
        <v>300</v>
      </c>
      <c r="BM26">
        <v>300</v>
      </c>
      <c r="BN26">
        <v>10353.799999999999</v>
      </c>
      <c r="BO26">
        <v>2666.77</v>
      </c>
      <c r="BP26">
        <v>-8.4608300000000008E-3</v>
      </c>
      <c r="BQ26">
        <v>7.69</v>
      </c>
      <c r="BR26">
        <f t="shared" si="41"/>
        <v>149.92400000000001</v>
      </c>
      <c r="BS26">
        <f t="shared" si="42"/>
        <v>126.3708683506313</v>
      </c>
      <c r="BT26">
        <f t="shared" si="43"/>
        <v>0.84289952476342211</v>
      </c>
      <c r="BU26">
        <f t="shared" si="44"/>
        <v>0.19579904952684449</v>
      </c>
      <c r="BV26">
        <v>6</v>
      </c>
      <c r="BW26">
        <v>0.5</v>
      </c>
      <c r="BX26" t="s">
        <v>299</v>
      </c>
      <c r="BY26">
        <v>1599594281.5</v>
      </c>
      <c r="BZ26">
        <v>390.80599999999998</v>
      </c>
      <c r="CA26">
        <v>400.04</v>
      </c>
      <c r="CB26">
        <v>22.777999999999999</v>
      </c>
      <c r="CC26">
        <v>19.926600000000001</v>
      </c>
      <c r="CD26">
        <v>393.05</v>
      </c>
      <c r="CE26">
        <v>22.8733</v>
      </c>
      <c r="CF26">
        <v>499.98099999999999</v>
      </c>
      <c r="CG26">
        <v>102.20699999999999</v>
      </c>
      <c r="CH26">
        <v>9.9595100000000006E-2</v>
      </c>
      <c r="CI26">
        <v>24.493200000000002</v>
      </c>
      <c r="CJ26">
        <v>23.8001</v>
      </c>
      <c r="CK26">
        <v>999.9</v>
      </c>
      <c r="CL26">
        <v>0</v>
      </c>
      <c r="CM26">
        <v>0</v>
      </c>
      <c r="CN26">
        <v>10005.6</v>
      </c>
      <c r="CO26">
        <v>0</v>
      </c>
      <c r="CP26">
        <v>1.5289399999999999E-3</v>
      </c>
      <c r="CQ26">
        <v>149.92400000000001</v>
      </c>
      <c r="CR26">
        <v>0.900003</v>
      </c>
      <c r="CS26">
        <v>9.99974E-2</v>
      </c>
      <c r="CT26">
        <v>0</v>
      </c>
      <c r="CU26">
        <v>869.46299999999997</v>
      </c>
      <c r="CV26">
        <v>5.0011200000000002</v>
      </c>
      <c r="CW26">
        <v>1279.8</v>
      </c>
      <c r="CX26">
        <v>1419.72</v>
      </c>
      <c r="CY26">
        <v>37.875</v>
      </c>
      <c r="CZ26">
        <v>41.936999999999998</v>
      </c>
      <c r="DA26">
        <v>40.061999999999998</v>
      </c>
      <c r="DB26">
        <v>41.5</v>
      </c>
      <c r="DC26">
        <v>40.061999999999998</v>
      </c>
      <c r="DD26">
        <v>130.43</v>
      </c>
      <c r="DE26">
        <v>14.49</v>
      </c>
      <c r="DF26">
        <v>0</v>
      </c>
      <c r="DG26">
        <v>84.700000047683702</v>
      </c>
      <c r="DH26">
        <v>0</v>
      </c>
      <c r="DI26">
        <v>869.69835999999998</v>
      </c>
      <c r="DJ26">
        <v>-0.78330769697664204</v>
      </c>
      <c r="DK26">
        <v>-0.78307679463828195</v>
      </c>
      <c r="DL26">
        <v>1281.1959999999999</v>
      </c>
      <c r="DM26">
        <v>15</v>
      </c>
      <c r="DN26">
        <v>1599594252.5</v>
      </c>
      <c r="DO26" t="s">
        <v>340</v>
      </c>
      <c r="DP26">
        <v>1599594250</v>
      </c>
      <c r="DQ26">
        <v>1599594252.5</v>
      </c>
      <c r="DR26">
        <v>40</v>
      </c>
      <c r="DS26">
        <v>-2.3E-2</v>
      </c>
      <c r="DT26">
        <v>-3.0000000000000001E-3</v>
      </c>
      <c r="DU26">
        <v>-2.2450000000000001</v>
      </c>
      <c r="DV26">
        <v>-9.5000000000000001E-2</v>
      </c>
      <c r="DW26">
        <v>400</v>
      </c>
      <c r="DX26">
        <v>20</v>
      </c>
      <c r="DY26">
        <v>0.34</v>
      </c>
      <c r="DZ26">
        <v>0.05</v>
      </c>
      <c r="EA26">
        <v>400.01224390243902</v>
      </c>
      <c r="EB26">
        <v>-4.0996515678996003E-2</v>
      </c>
      <c r="EC26">
        <v>7.5312934298009199E-2</v>
      </c>
      <c r="ED26">
        <v>1</v>
      </c>
      <c r="EE26">
        <v>390.91965853658502</v>
      </c>
      <c r="EF26">
        <v>-0.79691289198544002</v>
      </c>
      <c r="EG26">
        <v>7.9515486988570097E-2</v>
      </c>
      <c r="EH26">
        <v>1</v>
      </c>
      <c r="EI26">
        <v>19.9233609756098</v>
      </c>
      <c r="EJ26">
        <v>6.2780487805283603E-3</v>
      </c>
      <c r="EK26">
        <v>2.3281813323875202E-3</v>
      </c>
      <c r="EL26">
        <v>1</v>
      </c>
      <c r="EM26">
        <v>22.7889048780488</v>
      </c>
      <c r="EN26">
        <v>-5.4763066202069402E-2</v>
      </c>
      <c r="EO26">
        <v>5.4807401680800399E-3</v>
      </c>
      <c r="EP26">
        <v>1</v>
      </c>
      <c r="EQ26">
        <v>4</v>
      </c>
      <c r="ER26">
        <v>4</v>
      </c>
      <c r="ES26" t="s">
        <v>305</v>
      </c>
      <c r="ET26">
        <v>100</v>
      </c>
      <c r="EU26">
        <v>100</v>
      </c>
      <c r="EV26">
        <v>-2.2440000000000002</v>
      </c>
      <c r="EW26">
        <v>-9.5299999999999996E-2</v>
      </c>
      <c r="EX26">
        <v>-2.2448499999999898</v>
      </c>
      <c r="EY26">
        <v>0</v>
      </c>
      <c r="EZ26">
        <v>0</v>
      </c>
      <c r="FA26">
        <v>0</v>
      </c>
      <c r="FB26">
        <v>-9.52619047619052E-2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0.5</v>
      </c>
      <c r="FL26">
        <v>2</v>
      </c>
      <c r="FM26">
        <v>504.19299999999998</v>
      </c>
      <c r="FN26">
        <v>510.90199999999999</v>
      </c>
      <c r="FO26">
        <v>21.759699999999999</v>
      </c>
      <c r="FP26">
        <v>28.592400000000001</v>
      </c>
      <c r="FQ26">
        <v>30.0001</v>
      </c>
      <c r="FR26">
        <v>28.622699999999998</v>
      </c>
      <c r="FS26">
        <v>28.616199999999999</v>
      </c>
      <c r="FT26">
        <v>20.3643</v>
      </c>
      <c r="FU26">
        <v>0</v>
      </c>
      <c r="FV26">
        <v>0</v>
      </c>
      <c r="FW26">
        <v>21.76</v>
      </c>
      <c r="FX26">
        <v>400</v>
      </c>
      <c r="FY26">
        <v>14.991099999999999</v>
      </c>
      <c r="FZ26">
        <v>101.57599999999999</v>
      </c>
      <c r="GA26">
        <v>101.923</v>
      </c>
    </row>
    <row r="27" spans="1:183" x14ac:dyDescent="0.35">
      <c r="A27">
        <v>10</v>
      </c>
      <c r="B27">
        <v>1599594368.5</v>
      </c>
      <c r="C27">
        <v>1263.4000000953699</v>
      </c>
      <c r="D27" t="s">
        <v>341</v>
      </c>
      <c r="E27" t="s">
        <v>342</v>
      </c>
      <c r="F27">
        <v>1599594368.5</v>
      </c>
      <c r="G27">
        <f t="shared" si="0"/>
        <v>2.3216477964898134E-3</v>
      </c>
      <c r="H27">
        <f t="shared" si="1"/>
        <v>4.2277195019935956</v>
      </c>
      <c r="I27">
        <f t="shared" si="2"/>
        <v>393.67200000000003</v>
      </c>
      <c r="J27">
        <f t="shared" si="3"/>
        <v>371.44746529101855</v>
      </c>
      <c r="K27">
        <f t="shared" si="4"/>
        <v>38.000077715953566</v>
      </c>
      <c r="L27">
        <f t="shared" si="5"/>
        <v>40.273707569587195</v>
      </c>
      <c r="M27">
        <f t="shared" si="6"/>
        <v>0.39125242538835764</v>
      </c>
      <c r="N27">
        <f t="shared" si="7"/>
        <v>2.973003682616004</v>
      </c>
      <c r="O27">
        <f t="shared" si="8"/>
        <v>0.36473336572682191</v>
      </c>
      <c r="P27">
        <f t="shared" si="9"/>
        <v>0.23019102668765001</v>
      </c>
      <c r="Q27">
        <f t="shared" si="10"/>
        <v>16.523857995951573</v>
      </c>
      <c r="R27">
        <f t="shared" si="11"/>
        <v>24.005326098309784</v>
      </c>
      <c r="S27">
        <f t="shared" si="12"/>
        <v>23.770399999999999</v>
      </c>
      <c r="T27">
        <f t="shared" si="13"/>
        <v>2.9539158281804303</v>
      </c>
      <c r="U27">
        <f t="shared" si="14"/>
        <v>75.134249385526161</v>
      </c>
      <c r="V27">
        <f t="shared" si="15"/>
        <v>2.3195090626847996</v>
      </c>
      <c r="W27">
        <f t="shared" si="16"/>
        <v>3.0871527720773759</v>
      </c>
      <c r="X27">
        <f t="shared" si="17"/>
        <v>0.63440676549563069</v>
      </c>
      <c r="Y27">
        <f t="shared" si="18"/>
        <v>-102.38466782520076</v>
      </c>
      <c r="Z27">
        <f t="shared" si="19"/>
        <v>117.83827839974545</v>
      </c>
      <c r="AA27">
        <f t="shared" si="20"/>
        <v>8.3114615818981843</v>
      </c>
      <c r="AB27">
        <f t="shared" si="21"/>
        <v>40.288930152394443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54646.167310478275</v>
      </c>
      <c r="AH27" t="s">
        <v>298</v>
      </c>
      <c r="AI27">
        <v>10341.799999999999</v>
      </c>
      <c r="AJ27">
        <v>746.51</v>
      </c>
      <c r="AK27">
        <v>3168.34</v>
      </c>
      <c r="AL27">
        <f t="shared" si="25"/>
        <v>2421.83</v>
      </c>
      <c r="AM27">
        <f t="shared" si="26"/>
        <v>0.76438450418831305</v>
      </c>
      <c r="AN27">
        <v>-1.80137673327347</v>
      </c>
      <c r="AO27" t="s">
        <v>343</v>
      </c>
      <c r="AP27">
        <v>10349.9</v>
      </c>
      <c r="AQ27">
        <v>835.81816000000003</v>
      </c>
      <c r="AR27">
        <v>2811.75</v>
      </c>
      <c r="AS27">
        <f t="shared" si="27"/>
        <v>0.70274094069529647</v>
      </c>
      <c r="AT27">
        <v>0.5</v>
      </c>
      <c r="AU27">
        <f t="shared" si="28"/>
        <v>84.436496810416969</v>
      </c>
      <c r="AV27">
        <f t="shared" si="29"/>
        <v>4.2277195019935956</v>
      </c>
      <c r="AW27">
        <f t="shared" si="30"/>
        <v>29.668491598783909</v>
      </c>
      <c r="AX27">
        <f t="shared" si="31"/>
        <v>0.72906197208144397</v>
      </c>
      <c r="AY27">
        <f t="shared" si="32"/>
        <v>7.1403912561697522E-2</v>
      </c>
      <c r="AZ27">
        <f t="shared" si="33"/>
        <v>0.12682137458877929</v>
      </c>
      <c r="BA27" t="s">
        <v>344</v>
      </c>
      <c r="BB27">
        <v>761.81</v>
      </c>
      <c r="BC27">
        <f t="shared" si="34"/>
        <v>2049.94</v>
      </c>
      <c r="BD27">
        <f t="shared" si="35"/>
        <v>0.96389740187517681</v>
      </c>
      <c r="BE27">
        <f t="shared" si="36"/>
        <v>0.14817600445454662</v>
      </c>
      <c r="BF27">
        <f t="shared" si="37"/>
        <v>0.95675652224438812</v>
      </c>
      <c r="BG27">
        <f t="shared" si="38"/>
        <v>0.14723989710260429</v>
      </c>
      <c r="BH27">
        <f t="shared" si="39"/>
        <v>0.87854836717418106</v>
      </c>
      <c r="BI27">
        <f t="shared" si="40"/>
        <v>0.12145163282581894</v>
      </c>
      <c r="BJ27">
        <v>1537</v>
      </c>
      <c r="BK27">
        <v>300</v>
      </c>
      <c r="BL27">
        <v>300</v>
      </c>
      <c r="BM27">
        <v>300</v>
      </c>
      <c r="BN27">
        <v>10349.9</v>
      </c>
      <c r="BO27">
        <v>2735.14</v>
      </c>
      <c r="BP27">
        <v>-8.5002299999999992E-3</v>
      </c>
      <c r="BQ27">
        <v>-1.22</v>
      </c>
      <c r="BR27">
        <f t="shared" si="41"/>
        <v>100.18</v>
      </c>
      <c r="BS27">
        <f t="shared" si="42"/>
        <v>84.436496810416969</v>
      </c>
      <c r="BT27">
        <f t="shared" si="43"/>
        <v>0.8428478419885902</v>
      </c>
      <c r="BU27">
        <f t="shared" si="44"/>
        <v>0.19569568397718054</v>
      </c>
      <c r="BV27">
        <v>6</v>
      </c>
      <c r="BW27">
        <v>0.5</v>
      </c>
      <c r="BX27" t="s">
        <v>299</v>
      </c>
      <c r="BY27">
        <v>1599594368.5</v>
      </c>
      <c r="BZ27">
        <v>393.67200000000003</v>
      </c>
      <c r="CA27">
        <v>399.84199999999998</v>
      </c>
      <c r="CB27">
        <v>22.672999999999998</v>
      </c>
      <c r="CC27">
        <v>19.950199999999999</v>
      </c>
      <c r="CD27">
        <v>395.94600000000003</v>
      </c>
      <c r="CE27">
        <v>22.771899999999999</v>
      </c>
      <c r="CF27">
        <v>500.00200000000001</v>
      </c>
      <c r="CG27">
        <v>102.20399999999999</v>
      </c>
      <c r="CH27">
        <v>9.8697599999999996E-2</v>
      </c>
      <c r="CI27">
        <v>24.505600000000001</v>
      </c>
      <c r="CJ27">
        <v>23.770399999999999</v>
      </c>
      <c r="CK27">
        <v>999.9</v>
      </c>
      <c r="CL27">
        <v>0</v>
      </c>
      <c r="CM27">
        <v>0</v>
      </c>
      <c r="CN27">
        <v>10028.799999999999</v>
      </c>
      <c r="CO27">
        <v>0</v>
      </c>
      <c r="CP27">
        <v>1.5289399999999999E-3</v>
      </c>
      <c r="CQ27">
        <v>100.18</v>
      </c>
      <c r="CR27">
        <v>0.90012899999999996</v>
      </c>
      <c r="CS27">
        <v>9.9870899999999999E-2</v>
      </c>
      <c r="CT27">
        <v>0</v>
      </c>
      <c r="CU27">
        <v>835.7</v>
      </c>
      <c r="CV27">
        <v>5.0011200000000002</v>
      </c>
      <c r="CW27">
        <v>815.13499999999999</v>
      </c>
      <c r="CX27">
        <v>932.43299999999999</v>
      </c>
      <c r="CY27">
        <v>37.625</v>
      </c>
      <c r="CZ27">
        <v>41.875</v>
      </c>
      <c r="DA27">
        <v>39.936999999999998</v>
      </c>
      <c r="DB27">
        <v>41.375</v>
      </c>
      <c r="DC27">
        <v>39.811999999999998</v>
      </c>
      <c r="DD27">
        <v>85.67</v>
      </c>
      <c r="DE27">
        <v>9.51</v>
      </c>
      <c r="DF27">
        <v>0</v>
      </c>
      <c r="DG27">
        <v>86.5</v>
      </c>
      <c r="DH27">
        <v>0</v>
      </c>
      <c r="DI27">
        <v>835.81816000000003</v>
      </c>
      <c r="DJ27">
        <v>-0.38107691473913102</v>
      </c>
      <c r="DK27">
        <v>-1.79269228766522</v>
      </c>
      <c r="DL27">
        <v>813.81600000000003</v>
      </c>
      <c r="DM27">
        <v>15</v>
      </c>
      <c r="DN27">
        <v>1599594336.5</v>
      </c>
      <c r="DO27" t="s">
        <v>345</v>
      </c>
      <c r="DP27">
        <v>1599594332</v>
      </c>
      <c r="DQ27">
        <v>1599594336.5</v>
      </c>
      <c r="DR27">
        <v>41</v>
      </c>
      <c r="DS27">
        <v>-2.9000000000000001E-2</v>
      </c>
      <c r="DT27">
        <v>-4.0000000000000001E-3</v>
      </c>
      <c r="DU27">
        <v>-2.274</v>
      </c>
      <c r="DV27">
        <v>-9.9000000000000005E-2</v>
      </c>
      <c r="DW27">
        <v>400</v>
      </c>
      <c r="DX27">
        <v>20</v>
      </c>
      <c r="DY27">
        <v>0.37</v>
      </c>
      <c r="DZ27">
        <v>7.0000000000000007E-2</v>
      </c>
      <c r="EA27">
        <v>400.024</v>
      </c>
      <c r="EB27">
        <v>3.8111498258473403E-2</v>
      </c>
      <c r="EC27">
        <v>6.1452341240206799E-2</v>
      </c>
      <c r="ED27">
        <v>1</v>
      </c>
      <c r="EE27">
        <v>393.80163414634097</v>
      </c>
      <c r="EF27">
        <v>-0.61179094076580498</v>
      </c>
      <c r="EG27">
        <v>6.1389105292891703E-2</v>
      </c>
      <c r="EH27">
        <v>1</v>
      </c>
      <c r="EI27">
        <v>19.943892682926801</v>
      </c>
      <c r="EJ27">
        <v>-7.2543554004398996E-4</v>
      </c>
      <c r="EK27">
        <v>2.2667684362030999E-3</v>
      </c>
      <c r="EL27">
        <v>1</v>
      </c>
      <c r="EM27">
        <v>22.686202439024399</v>
      </c>
      <c r="EN27">
        <v>-8.0730313588850494E-2</v>
      </c>
      <c r="EO27">
        <v>7.9990696960572805E-3</v>
      </c>
      <c r="EP27">
        <v>1</v>
      </c>
      <c r="EQ27">
        <v>4</v>
      </c>
      <c r="ER27">
        <v>4</v>
      </c>
      <c r="ES27" t="s">
        <v>305</v>
      </c>
      <c r="ET27">
        <v>100</v>
      </c>
      <c r="EU27">
        <v>100</v>
      </c>
      <c r="EV27">
        <v>-2.274</v>
      </c>
      <c r="EW27">
        <v>-9.8900000000000002E-2</v>
      </c>
      <c r="EX27">
        <v>-2.2741500000000201</v>
      </c>
      <c r="EY27">
        <v>0</v>
      </c>
      <c r="EZ27">
        <v>0</v>
      </c>
      <c r="FA27">
        <v>0</v>
      </c>
      <c r="FB27">
        <v>-9.8966666666669298E-2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0.6</v>
      </c>
      <c r="FK27">
        <v>0.5</v>
      </c>
      <c r="FL27">
        <v>2</v>
      </c>
      <c r="FM27">
        <v>504.5</v>
      </c>
      <c r="FN27">
        <v>510.80599999999998</v>
      </c>
      <c r="FO27">
        <v>21.759599999999999</v>
      </c>
      <c r="FP27">
        <v>28.6111</v>
      </c>
      <c r="FQ27">
        <v>30.0002</v>
      </c>
      <c r="FR27">
        <v>28.642299999999999</v>
      </c>
      <c r="FS27">
        <v>28.635999999999999</v>
      </c>
      <c r="FT27">
        <v>20.368099999999998</v>
      </c>
      <c r="FU27">
        <v>0</v>
      </c>
      <c r="FV27">
        <v>0</v>
      </c>
      <c r="FW27">
        <v>21.76</v>
      </c>
      <c r="FX27">
        <v>400</v>
      </c>
      <c r="FY27">
        <v>14.991099999999999</v>
      </c>
      <c r="FZ27">
        <v>101.574</v>
      </c>
      <c r="GA27">
        <v>101.91800000000001</v>
      </c>
    </row>
    <row r="28" spans="1:183" x14ac:dyDescent="0.35">
      <c r="A28">
        <v>11</v>
      </c>
      <c r="B28">
        <v>1599594460.5</v>
      </c>
      <c r="C28">
        <v>1355.4000000953699</v>
      </c>
      <c r="D28" t="s">
        <v>346</v>
      </c>
      <c r="E28" t="s">
        <v>347</v>
      </c>
      <c r="F28">
        <v>1599594460.5</v>
      </c>
      <c r="G28">
        <f t="shared" si="0"/>
        <v>2.2174915403728977E-3</v>
      </c>
      <c r="H28">
        <f t="shared" si="1"/>
        <v>1.6950714769956208</v>
      </c>
      <c r="I28">
        <f t="shared" si="2"/>
        <v>397.12099999999998</v>
      </c>
      <c r="J28">
        <f t="shared" si="3"/>
        <v>385.38578453456125</v>
      </c>
      <c r="K28">
        <f t="shared" si="4"/>
        <v>39.426371105687494</v>
      </c>
      <c r="L28">
        <f t="shared" si="5"/>
        <v>40.626926441438599</v>
      </c>
      <c r="M28">
        <f t="shared" si="6"/>
        <v>0.37000649921831985</v>
      </c>
      <c r="N28">
        <f t="shared" si="7"/>
        <v>2.9707820797949407</v>
      </c>
      <c r="O28">
        <f t="shared" si="8"/>
        <v>0.34617877545264508</v>
      </c>
      <c r="P28">
        <f t="shared" si="9"/>
        <v>0.21837456432204505</v>
      </c>
      <c r="Q28">
        <f t="shared" si="10"/>
        <v>8.2239439876582967</v>
      </c>
      <c r="R28">
        <f t="shared" si="11"/>
        <v>23.911439714430301</v>
      </c>
      <c r="S28">
        <f t="shared" si="12"/>
        <v>23.7303</v>
      </c>
      <c r="T28">
        <f t="shared" si="13"/>
        <v>2.9467955896233877</v>
      </c>
      <c r="U28">
        <f t="shared" si="14"/>
        <v>75.093908531141381</v>
      </c>
      <c r="V28">
        <f t="shared" si="15"/>
        <v>2.3083078693297798</v>
      </c>
      <c r="W28">
        <f t="shared" si="16"/>
        <v>3.0738949596324803</v>
      </c>
      <c r="X28">
        <f t="shared" si="17"/>
        <v>0.6384877202936079</v>
      </c>
      <c r="Y28">
        <f t="shared" si="18"/>
        <v>-97.791376930444784</v>
      </c>
      <c r="Z28">
        <f t="shared" si="19"/>
        <v>112.65710917198578</v>
      </c>
      <c r="AA28">
        <f t="shared" si="20"/>
        <v>7.9474653072155483</v>
      </c>
      <c r="AB28">
        <f t="shared" si="21"/>
        <v>31.03714153641485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54593.54642977567</v>
      </c>
      <c r="AH28" t="s">
        <v>298</v>
      </c>
      <c r="AI28">
        <v>10341.799999999999</v>
      </c>
      <c r="AJ28">
        <v>746.51</v>
      </c>
      <c r="AK28">
        <v>3168.34</v>
      </c>
      <c r="AL28">
        <f t="shared" si="25"/>
        <v>2421.83</v>
      </c>
      <c r="AM28">
        <f t="shared" si="26"/>
        <v>0.76438450418831305</v>
      </c>
      <c r="AN28">
        <v>-1.80137673327347</v>
      </c>
      <c r="AO28" t="s">
        <v>348</v>
      </c>
      <c r="AP28">
        <v>10345.799999999999</v>
      </c>
      <c r="AQ28">
        <v>796.58471999999995</v>
      </c>
      <c r="AR28">
        <v>2848.73</v>
      </c>
      <c r="AS28">
        <f t="shared" si="27"/>
        <v>0.7203719833048412</v>
      </c>
      <c r="AT28">
        <v>0.5</v>
      </c>
      <c r="AU28">
        <f t="shared" si="28"/>
        <v>42.086366649119604</v>
      </c>
      <c r="AV28">
        <f t="shared" si="29"/>
        <v>1.6950714769956208</v>
      </c>
      <c r="AW28">
        <f t="shared" si="30"/>
        <v>15.158919706560507</v>
      </c>
      <c r="AX28">
        <f t="shared" si="31"/>
        <v>0.72445616116655487</v>
      </c>
      <c r="AY28">
        <f t="shared" si="32"/>
        <v>8.3077929711051268E-2</v>
      </c>
      <c r="AZ28">
        <f t="shared" si="33"/>
        <v>0.11219385480547477</v>
      </c>
      <c r="BA28" t="s">
        <v>349</v>
      </c>
      <c r="BB28">
        <v>784.95</v>
      </c>
      <c r="BC28">
        <f t="shared" si="34"/>
        <v>2063.7799999999997</v>
      </c>
      <c r="BD28">
        <f t="shared" si="35"/>
        <v>0.99436242235121985</v>
      </c>
      <c r="BE28">
        <f t="shared" si="36"/>
        <v>0.13409890953641665</v>
      </c>
      <c r="BF28">
        <f t="shared" si="37"/>
        <v>0.97618007630029202</v>
      </c>
      <c r="BG28">
        <f t="shared" si="38"/>
        <v>0.13197045209614222</v>
      </c>
      <c r="BH28">
        <f t="shared" si="39"/>
        <v>0.97983900999832152</v>
      </c>
      <c r="BI28">
        <f t="shared" si="40"/>
        <v>2.016099000167848E-2</v>
      </c>
      <c r="BJ28">
        <v>1539</v>
      </c>
      <c r="BK28">
        <v>300</v>
      </c>
      <c r="BL28">
        <v>300</v>
      </c>
      <c r="BM28">
        <v>300</v>
      </c>
      <c r="BN28">
        <v>10345.799999999999</v>
      </c>
      <c r="BO28">
        <v>2801.17</v>
      </c>
      <c r="BP28">
        <v>-8.5397000000000008E-3</v>
      </c>
      <c r="BQ28">
        <v>-11.23</v>
      </c>
      <c r="BR28">
        <f t="shared" si="41"/>
        <v>49.942100000000003</v>
      </c>
      <c r="BS28">
        <f t="shared" si="42"/>
        <v>42.086366649119604</v>
      </c>
      <c r="BT28">
        <f t="shared" si="43"/>
        <v>0.84270318326861715</v>
      </c>
      <c r="BU28">
        <f t="shared" si="44"/>
        <v>0.19540636653723426</v>
      </c>
      <c r="BV28">
        <v>6</v>
      </c>
      <c r="BW28">
        <v>0.5</v>
      </c>
      <c r="BX28" t="s">
        <v>299</v>
      </c>
      <c r="BY28">
        <v>1599594460.5</v>
      </c>
      <c r="BZ28">
        <v>397.12099999999998</v>
      </c>
      <c r="CA28">
        <v>400.21199999999999</v>
      </c>
      <c r="CB28">
        <v>22.563300000000002</v>
      </c>
      <c r="CC28">
        <v>19.962199999999999</v>
      </c>
      <c r="CD28">
        <v>399.4</v>
      </c>
      <c r="CE28">
        <v>22.665700000000001</v>
      </c>
      <c r="CF28">
        <v>499.971</v>
      </c>
      <c r="CG28">
        <v>102.20399999999999</v>
      </c>
      <c r="CH28">
        <v>9.9646600000000002E-2</v>
      </c>
      <c r="CI28">
        <v>24.433700000000002</v>
      </c>
      <c r="CJ28">
        <v>23.7303</v>
      </c>
      <c r="CK28">
        <v>999.9</v>
      </c>
      <c r="CL28">
        <v>0</v>
      </c>
      <c r="CM28">
        <v>0</v>
      </c>
      <c r="CN28">
        <v>10016.200000000001</v>
      </c>
      <c r="CO28">
        <v>0</v>
      </c>
      <c r="CP28">
        <v>1.5289399999999999E-3</v>
      </c>
      <c r="CQ28">
        <v>49.942100000000003</v>
      </c>
      <c r="CR28">
        <v>0.89992000000000005</v>
      </c>
      <c r="CS28">
        <v>0.10008</v>
      </c>
      <c r="CT28">
        <v>0</v>
      </c>
      <c r="CU28">
        <v>797.53499999999997</v>
      </c>
      <c r="CV28">
        <v>5.0011200000000002</v>
      </c>
      <c r="CW28">
        <v>375.59899999999999</v>
      </c>
      <c r="CX28">
        <v>440.25200000000001</v>
      </c>
      <c r="CY28">
        <v>37.375</v>
      </c>
      <c r="CZ28">
        <v>41.75</v>
      </c>
      <c r="DA28">
        <v>39.75</v>
      </c>
      <c r="DB28">
        <v>41.25</v>
      </c>
      <c r="DC28">
        <v>39.686999999999998</v>
      </c>
      <c r="DD28">
        <v>40.44</v>
      </c>
      <c r="DE28">
        <v>4.5</v>
      </c>
      <c r="DF28">
        <v>0</v>
      </c>
      <c r="DG28">
        <v>91.299999952316298</v>
      </c>
      <c r="DH28">
        <v>0</v>
      </c>
      <c r="DI28">
        <v>796.58471999999995</v>
      </c>
      <c r="DJ28">
        <v>6.3397692447688696</v>
      </c>
      <c r="DK28">
        <v>1.6017691913858501</v>
      </c>
      <c r="DL28">
        <v>376.03823999999997</v>
      </c>
      <c r="DM28">
        <v>15</v>
      </c>
      <c r="DN28">
        <v>1599594429.5</v>
      </c>
      <c r="DO28" t="s">
        <v>350</v>
      </c>
      <c r="DP28">
        <v>1599594429.5</v>
      </c>
      <c r="DQ28">
        <v>1599594417</v>
      </c>
      <c r="DR28">
        <v>42</v>
      </c>
      <c r="DS28">
        <v>-4.0000000000000001E-3</v>
      </c>
      <c r="DT28">
        <v>-3.0000000000000001E-3</v>
      </c>
      <c r="DU28">
        <v>-2.278</v>
      </c>
      <c r="DV28">
        <v>-0.10199999999999999</v>
      </c>
      <c r="DW28">
        <v>400</v>
      </c>
      <c r="DX28">
        <v>20</v>
      </c>
      <c r="DY28">
        <v>0.69</v>
      </c>
      <c r="DZ28">
        <v>0.04</v>
      </c>
      <c r="EA28">
        <v>399.97651219512198</v>
      </c>
      <c r="EB28">
        <v>-9.6627177700702296E-2</v>
      </c>
      <c r="EC28">
        <v>0.114138367451308</v>
      </c>
      <c r="ED28">
        <v>1</v>
      </c>
      <c r="EE28">
        <v>397.09743902438998</v>
      </c>
      <c r="EF28">
        <v>-8.3226480836040798E-2</v>
      </c>
      <c r="EG28">
        <v>1.7206137277837302E-2</v>
      </c>
      <c r="EH28">
        <v>1</v>
      </c>
      <c r="EI28">
        <v>19.963751219512201</v>
      </c>
      <c r="EJ28">
        <v>5.11567944249378E-3</v>
      </c>
      <c r="EK28">
        <v>3.5545314226689399E-3</v>
      </c>
      <c r="EL28">
        <v>1</v>
      </c>
      <c r="EM28">
        <v>22.575260975609801</v>
      </c>
      <c r="EN28">
        <v>-6.5799303135858897E-2</v>
      </c>
      <c r="EO28">
        <v>6.5126847354080404E-3</v>
      </c>
      <c r="EP28">
        <v>1</v>
      </c>
      <c r="EQ28">
        <v>4</v>
      </c>
      <c r="ER28">
        <v>4</v>
      </c>
      <c r="ES28" t="s">
        <v>305</v>
      </c>
      <c r="ET28">
        <v>100</v>
      </c>
      <c r="EU28">
        <v>100</v>
      </c>
      <c r="EV28">
        <v>-2.2789999999999999</v>
      </c>
      <c r="EW28">
        <v>-0.1024</v>
      </c>
      <c r="EX28">
        <v>-2.27823809523812</v>
      </c>
      <c r="EY28">
        <v>0</v>
      </c>
      <c r="EZ28">
        <v>0</v>
      </c>
      <c r="FA28">
        <v>0</v>
      </c>
      <c r="FB28">
        <v>-0.102395000000001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0.5</v>
      </c>
      <c r="FK28">
        <v>0.7</v>
      </c>
      <c r="FL28">
        <v>2</v>
      </c>
      <c r="FM28">
        <v>504.49700000000001</v>
      </c>
      <c r="FN28">
        <v>510.62400000000002</v>
      </c>
      <c r="FO28">
        <v>21.759599999999999</v>
      </c>
      <c r="FP28">
        <v>28.619299999999999</v>
      </c>
      <c r="FQ28">
        <v>30</v>
      </c>
      <c r="FR28">
        <v>28.654499999999999</v>
      </c>
      <c r="FS28">
        <v>28.650600000000001</v>
      </c>
      <c r="FT28">
        <v>20.365300000000001</v>
      </c>
      <c r="FU28">
        <v>0</v>
      </c>
      <c r="FV28">
        <v>0</v>
      </c>
      <c r="FW28">
        <v>21.76</v>
      </c>
      <c r="FX28">
        <v>400</v>
      </c>
      <c r="FY28">
        <v>14.991099999999999</v>
      </c>
      <c r="FZ28">
        <v>101.571</v>
      </c>
      <c r="GA28">
        <v>101.916</v>
      </c>
    </row>
    <row r="29" spans="1:183" x14ac:dyDescent="0.35">
      <c r="A29">
        <v>12</v>
      </c>
      <c r="B29">
        <v>1599594541.5</v>
      </c>
      <c r="C29">
        <v>1436.4000000953699</v>
      </c>
      <c r="D29" t="s">
        <v>351</v>
      </c>
      <c r="E29" t="s">
        <v>352</v>
      </c>
      <c r="F29">
        <v>1599594541.5</v>
      </c>
      <c r="G29">
        <f t="shared" si="0"/>
        <v>2.1395785909765074E-3</v>
      </c>
      <c r="H29">
        <f t="shared" si="1"/>
        <v>-1.2229587047905006</v>
      </c>
      <c r="I29">
        <f t="shared" si="2"/>
        <v>400.601</v>
      </c>
      <c r="J29">
        <f t="shared" si="3"/>
        <v>402.33981970859588</v>
      </c>
      <c r="K29">
        <f t="shared" si="4"/>
        <v>41.159956484381659</v>
      </c>
      <c r="L29">
        <f t="shared" si="5"/>
        <v>40.982072665693707</v>
      </c>
      <c r="M29">
        <f t="shared" si="6"/>
        <v>0.35382928942178382</v>
      </c>
      <c r="N29">
        <f t="shared" si="7"/>
        <v>2.9686651719505175</v>
      </c>
      <c r="O29">
        <f t="shared" si="8"/>
        <v>0.33195901736723926</v>
      </c>
      <c r="P29">
        <f t="shared" si="9"/>
        <v>0.209326596171137</v>
      </c>
      <c r="Q29">
        <f t="shared" si="10"/>
        <v>1.9963409403257826E-3</v>
      </c>
      <c r="R29">
        <f t="shared" si="11"/>
        <v>23.86025825075621</v>
      </c>
      <c r="S29">
        <f t="shared" si="12"/>
        <v>23.709299999999999</v>
      </c>
      <c r="T29">
        <f t="shared" si="13"/>
        <v>2.9430727778701038</v>
      </c>
      <c r="U29">
        <f t="shared" si="14"/>
        <v>74.946071407612152</v>
      </c>
      <c r="V29">
        <f t="shared" si="15"/>
        <v>2.3006066913024497</v>
      </c>
      <c r="W29">
        <f t="shared" si="16"/>
        <v>3.0696828373965719</v>
      </c>
      <c r="X29">
        <f t="shared" si="17"/>
        <v>0.64246608656765414</v>
      </c>
      <c r="Y29">
        <f t="shared" si="18"/>
        <v>-94.355415862063978</v>
      </c>
      <c r="Z29">
        <f t="shared" si="19"/>
        <v>112.27274374026261</v>
      </c>
      <c r="AA29">
        <f t="shared" si="20"/>
        <v>7.9242411127378221</v>
      </c>
      <c r="AB29">
        <f t="shared" si="21"/>
        <v>25.843565331876775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54535.005096233923</v>
      </c>
      <c r="AH29" t="s">
        <v>353</v>
      </c>
      <c r="AI29">
        <v>10347.5</v>
      </c>
      <c r="AJ29">
        <v>741.99720000000002</v>
      </c>
      <c r="AK29">
        <v>2912.41</v>
      </c>
      <c r="AL29">
        <f t="shared" si="25"/>
        <v>2170.4128000000001</v>
      </c>
      <c r="AM29">
        <f t="shared" si="26"/>
        <v>0.7452291401279354</v>
      </c>
      <c r="AN29">
        <v>-1.2229587047905</v>
      </c>
      <c r="AO29" t="s">
        <v>354</v>
      </c>
      <c r="AP29" t="s">
        <v>354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-1.2229587047905006</v>
      </c>
      <c r="AW29" t="e">
        <f t="shared" si="30"/>
        <v>#DIV/0!</v>
      </c>
      <c r="AX29" t="e">
        <f t="shared" si="31"/>
        <v>#DIV/0!</v>
      </c>
      <c r="AY29">
        <f t="shared" si="32"/>
        <v>-3.170645176513934E-14</v>
      </c>
      <c r="AZ29" t="e">
        <f t="shared" si="33"/>
        <v>#DIV/0!</v>
      </c>
      <c r="BA29" t="s">
        <v>354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1.3418691596363603</v>
      </c>
      <c r="BH29" t="e">
        <f t="shared" si="39"/>
        <v>#DIV/0!</v>
      </c>
      <c r="BI29" t="e">
        <f t="shared" si="40"/>
        <v>#DIV/0!</v>
      </c>
      <c r="BJ29">
        <v>1541</v>
      </c>
      <c r="BK29">
        <v>300</v>
      </c>
      <c r="BL29">
        <v>300</v>
      </c>
      <c r="BM29">
        <v>300</v>
      </c>
      <c r="BN29">
        <v>10347.5</v>
      </c>
      <c r="BO29">
        <v>2910.67</v>
      </c>
      <c r="BP29">
        <v>-8.5778E-3</v>
      </c>
      <c r="BQ29">
        <v>-20.309999999999999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1599594541.5</v>
      </c>
      <c r="BZ29">
        <v>400.601</v>
      </c>
      <c r="CA29">
        <v>400.16199999999998</v>
      </c>
      <c r="CB29">
        <v>22.488499999999998</v>
      </c>
      <c r="CC29">
        <v>19.9788</v>
      </c>
      <c r="CD29">
        <v>402.78399999999999</v>
      </c>
      <c r="CE29">
        <v>22.5886</v>
      </c>
      <c r="CF29">
        <v>500.01100000000002</v>
      </c>
      <c r="CG29">
        <v>102.202</v>
      </c>
      <c r="CH29">
        <v>9.9473699999999998E-2</v>
      </c>
      <c r="CI29">
        <v>24.410799999999998</v>
      </c>
      <c r="CJ29">
        <v>23.709299999999999</v>
      </c>
      <c r="CK29">
        <v>999.9</v>
      </c>
      <c r="CL29">
        <v>0</v>
      </c>
      <c r="CM29">
        <v>0</v>
      </c>
      <c r="CN29">
        <v>10004.4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741.96</v>
      </c>
      <c r="CV29">
        <v>5.0011199999999999E-2</v>
      </c>
      <c r="CW29">
        <v>-0.17</v>
      </c>
      <c r="CX29">
        <v>-0.34</v>
      </c>
      <c r="CY29">
        <v>37.125</v>
      </c>
      <c r="CZ29">
        <v>41.561999999999998</v>
      </c>
      <c r="DA29">
        <v>39.561999999999998</v>
      </c>
      <c r="DB29">
        <v>41.061999999999998</v>
      </c>
      <c r="DC29">
        <v>39.25</v>
      </c>
      <c r="DD29">
        <v>0</v>
      </c>
      <c r="DE29">
        <v>0</v>
      </c>
      <c r="DF29">
        <v>0</v>
      </c>
      <c r="DG29">
        <v>80.200000047683702</v>
      </c>
      <c r="DH29">
        <v>0</v>
      </c>
      <c r="DI29">
        <v>741.99720000000002</v>
      </c>
      <c r="DJ29">
        <v>0.62923081257373603</v>
      </c>
      <c r="DK29">
        <v>-24.800769098905398</v>
      </c>
      <c r="DL29">
        <v>-0.1268</v>
      </c>
      <c r="DM29">
        <v>15</v>
      </c>
      <c r="DN29">
        <v>1599594513</v>
      </c>
      <c r="DO29" t="s">
        <v>355</v>
      </c>
      <c r="DP29">
        <v>1599594511</v>
      </c>
      <c r="DQ29">
        <v>1599594513</v>
      </c>
      <c r="DR29">
        <v>43</v>
      </c>
      <c r="DS29">
        <v>9.5000000000000001E-2</v>
      </c>
      <c r="DT29">
        <v>2E-3</v>
      </c>
      <c r="DU29">
        <v>-2.1829999999999998</v>
      </c>
      <c r="DV29">
        <v>-0.1</v>
      </c>
      <c r="DW29">
        <v>400</v>
      </c>
      <c r="DX29">
        <v>20</v>
      </c>
      <c r="DY29">
        <v>0.57999999999999996</v>
      </c>
      <c r="DZ29">
        <v>0.08</v>
      </c>
      <c r="EA29">
        <v>399.96358536585399</v>
      </c>
      <c r="EB29">
        <v>3.0522648083096598E-2</v>
      </c>
      <c r="EC29">
        <v>7.3598109602501197E-2</v>
      </c>
      <c r="ED29">
        <v>1</v>
      </c>
      <c r="EE29">
        <v>400.42982926829302</v>
      </c>
      <c r="EF29">
        <v>0.80744947735232397</v>
      </c>
      <c r="EG29">
        <v>8.0179950793325697E-2</v>
      </c>
      <c r="EH29">
        <v>1</v>
      </c>
      <c r="EI29">
        <v>19.978702439024399</v>
      </c>
      <c r="EJ29">
        <v>3.2354006968672799E-2</v>
      </c>
      <c r="EK29">
        <v>4.03282191371576E-3</v>
      </c>
      <c r="EL29">
        <v>1</v>
      </c>
      <c r="EM29">
        <v>22.4993073170732</v>
      </c>
      <c r="EN29">
        <v>-6.3234146341420494E-2</v>
      </c>
      <c r="EO29">
        <v>6.2509858829805399E-3</v>
      </c>
      <c r="EP29">
        <v>1</v>
      </c>
      <c r="EQ29">
        <v>4</v>
      </c>
      <c r="ER29">
        <v>4</v>
      </c>
      <c r="ES29" t="s">
        <v>305</v>
      </c>
      <c r="ET29">
        <v>100</v>
      </c>
      <c r="EU29">
        <v>100</v>
      </c>
      <c r="EV29">
        <v>-2.1829999999999998</v>
      </c>
      <c r="EW29">
        <v>-0.10009999999999999</v>
      </c>
      <c r="EX29">
        <v>-2.1828000000000398</v>
      </c>
      <c r="EY29">
        <v>0</v>
      </c>
      <c r="EZ29">
        <v>0</v>
      </c>
      <c r="FA29">
        <v>0</v>
      </c>
      <c r="FB29">
        <v>-0.10005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0.5</v>
      </c>
      <c r="FK29">
        <v>0.5</v>
      </c>
      <c r="FL29">
        <v>2</v>
      </c>
      <c r="FM29">
        <v>504.62700000000001</v>
      </c>
      <c r="FN29">
        <v>510.43200000000002</v>
      </c>
      <c r="FO29">
        <v>21.760200000000001</v>
      </c>
      <c r="FP29">
        <v>28.624199999999998</v>
      </c>
      <c r="FQ29">
        <v>30.0001</v>
      </c>
      <c r="FR29">
        <v>28.664300000000001</v>
      </c>
      <c r="FS29">
        <v>28.660399999999999</v>
      </c>
      <c r="FT29">
        <v>20.3687</v>
      </c>
      <c r="FU29">
        <v>0</v>
      </c>
      <c r="FV29">
        <v>0</v>
      </c>
      <c r="FW29">
        <v>21.76</v>
      </c>
      <c r="FX29">
        <v>400</v>
      </c>
      <c r="FY29">
        <v>14.991099999999999</v>
      </c>
      <c r="FZ29">
        <v>101.571</v>
      </c>
      <c r="GA29">
        <v>101.911</v>
      </c>
    </row>
    <row r="30" spans="1:183" x14ac:dyDescent="0.35">
      <c r="A30">
        <v>13</v>
      </c>
      <c r="B30">
        <v>1599595740</v>
      </c>
      <c r="C30">
        <v>2634.9000000953702</v>
      </c>
      <c r="D30" t="s">
        <v>356</v>
      </c>
      <c r="E30" t="s">
        <v>357</v>
      </c>
      <c r="F30">
        <v>1599595740</v>
      </c>
      <c r="G30">
        <f t="shared" si="0"/>
        <v>1.5526512815479134E-3</v>
      </c>
      <c r="H30">
        <f t="shared" si="1"/>
        <v>-1.2947861869007855</v>
      </c>
      <c r="I30">
        <f t="shared" si="2"/>
        <v>400.80500000000001</v>
      </c>
      <c r="J30">
        <f t="shared" si="3"/>
        <v>405.31889335990292</v>
      </c>
      <c r="K30">
        <f t="shared" si="4"/>
        <v>41.468120329367608</v>
      </c>
      <c r="L30">
        <f t="shared" si="5"/>
        <v>41.006304519473503</v>
      </c>
      <c r="M30">
        <f t="shared" si="6"/>
        <v>0.24645097859606999</v>
      </c>
      <c r="N30">
        <f t="shared" si="7"/>
        <v>2.9715560281168969</v>
      </c>
      <c r="O30">
        <f t="shared" si="8"/>
        <v>0.23563258485304039</v>
      </c>
      <c r="P30">
        <f t="shared" si="9"/>
        <v>0.14820277873364554</v>
      </c>
      <c r="Q30">
        <f t="shared" si="10"/>
        <v>1.9963409403257826E-3</v>
      </c>
      <c r="R30">
        <f t="shared" si="11"/>
        <v>23.671358115895512</v>
      </c>
      <c r="S30">
        <f t="shared" si="12"/>
        <v>23.4968</v>
      </c>
      <c r="T30">
        <f t="shared" si="13"/>
        <v>2.9056322259049061</v>
      </c>
      <c r="U30">
        <f t="shared" si="14"/>
        <v>74.75693004983269</v>
      </c>
      <c r="V30">
        <f t="shared" si="15"/>
        <v>2.2484638525578999</v>
      </c>
      <c r="W30">
        <f t="shared" si="16"/>
        <v>3.0076995551570702</v>
      </c>
      <c r="X30">
        <f t="shared" si="17"/>
        <v>0.65716837334700617</v>
      </c>
      <c r="Y30">
        <f t="shared" si="18"/>
        <v>-68.471921516262981</v>
      </c>
      <c r="Z30">
        <f t="shared" si="19"/>
        <v>91.924210903701294</v>
      </c>
      <c r="AA30">
        <f t="shared" si="20"/>
        <v>6.4636485675106501</v>
      </c>
      <c r="AB30">
        <f t="shared" si="21"/>
        <v>29.917934295889289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54683.364991077447</v>
      </c>
      <c r="AH30" t="s">
        <v>358</v>
      </c>
      <c r="AI30">
        <v>10353.1</v>
      </c>
      <c r="AJ30">
        <v>726.48360000000002</v>
      </c>
      <c r="AK30">
        <v>3245.02</v>
      </c>
      <c r="AL30">
        <f t="shared" si="25"/>
        <v>2518.5364</v>
      </c>
      <c r="AM30">
        <f t="shared" si="26"/>
        <v>0.77612353698898617</v>
      </c>
      <c r="AN30">
        <v>-1.2947861869007899</v>
      </c>
      <c r="AO30" t="s">
        <v>354</v>
      </c>
      <c r="AP30" t="s">
        <v>354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-1.2947861869007855</v>
      </c>
      <c r="AW30" t="e">
        <f t="shared" si="30"/>
        <v>#DIV/0!</v>
      </c>
      <c r="AX30" t="e">
        <f t="shared" si="31"/>
        <v>#DIV/0!</v>
      </c>
      <c r="AY30">
        <f t="shared" si="32"/>
        <v>2.1137634510092893E-13</v>
      </c>
      <c r="AZ30" t="e">
        <f t="shared" si="33"/>
        <v>#DIV/0!</v>
      </c>
      <c r="BA30" t="s">
        <v>354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1.2884546755012156</v>
      </c>
      <c r="BH30" t="e">
        <f t="shared" si="39"/>
        <v>#DIV/0!</v>
      </c>
      <c r="BI30" t="e">
        <f t="shared" si="40"/>
        <v>#DIV/0!</v>
      </c>
      <c r="BJ30">
        <v>1542</v>
      </c>
      <c r="BK30">
        <v>300</v>
      </c>
      <c r="BL30">
        <v>300</v>
      </c>
      <c r="BM30">
        <v>300</v>
      </c>
      <c r="BN30">
        <v>10353.1</v>
      </c>
      <c r="BO30">
        <v>3244.77</v>
      </c>
      <c r="BP30">
        <v>-8.5868200000000002E-3</v>
      </c>
      <c r="BQ30">
        <v>-2.8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1599595740</v>
      </c>
      <c r="BZ30">
        <v>400.80500000000001</v>
      </c>
      <c r="CA30">
        <v>399.99799999999999</v>
      </c>
      <c r="CB30">
        <v>21.977</v>
      </c>
      <c r="CC30">
        <v>20.154699999999998</v>
      </c>
      <c r="CD30">
        <v>403.13400000000001</v>
      </c>
      <c r="CE30">
        <v>22.077000000000002</v>
      </c>
      <c r="CF30">
        <v>499.98200000000003</v>
      </c>
      <c r="CG30">
        <v>102.21</v>
      </c>
      <c r="CH30">
        <v>9.9862699999999999E-2</v>
      </c>
      <c r="CI30">
        <v>24.070599999999999</v>
      </c>
      <c r="CJ30">
        <v>23.4968</v>
      </c>
      <c r="CK30">
        <v>999.9</v>
      </c>
      <c r="CL30">
        <v>0</v>
      </c>
      <c r="CM30">
        <v>0</v>
      </c>
      <c r="CN30">
        <v>10020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726.9</v>
      </c>
      <c r="CV30">
        <v>5.0011199999999999E-2</v>
      </c>
      <c r="CW30">
        <v>-15.05</v>
      </c>
      <c r="CX30">
        <v>-1.34</v>
      </c>
      <c r="CY30">
        <v>35.061999999999998</v>
      </c>
      <c r="CZ30">
        <v>39.811999999999998</v>
      </c>
      <c r="DA30">
        <v>37.436999999999998</v>
      </c>
      <c r="DB30">
        <v>39.375</v>
      </c>
      <c r="DC30">
        <v>37.311999999999998</v>
      </c>
      <c r="DD30">
        <v>0</v>
      </c>
      <c r="DE30">
        <v>0</v>
      </c>
      <c r="DF30">
        <v>0</v>
      </c>
      <c r="DG30">
        <v>1197.7999999523199</v>
      </c>
      <c r="DH30">
        <v>0</v>
      </c>
      <c r="DI30">
        <v>726.48360000000002</v>
      </c>
      <c r="DJ30">
        <v>1.97923071176289</v>
      </c>
      <c r="DK30">
        <v>-3.9999999628922902</v>
      </c>
      <c r="DL30">
        <v>-10.8924</v>
      </c>
      <c r="DM30">
        <v>15</v>
      </c>
      <c r="DN30">
        <v>1599595758.5</v>
      </c>
      <c r="DO30" t="s">
        <v>359</v>
      </c>
      <c r="DP30">
        <v>1599595758.5</v>
      </c>
      <c r="DQ30">
        <v>1599594513</v>
      </c>
      <c r="DR30">
        <v>44</v>
      </c>
      <c r="DS30">
        <v>-0.14699999999999999</v>
      </c>
      <c r="DT30">
        <v>2E-3</v>
      </c>
      <c r="DU30">
        <v>-2.3290000000000002</v>
      </c>
      <c r="DV30">
        <v>-0.1</v>
      </c>
      <c r="DW30">
        <v>400</v>
      </c>
      <c r="DX30">
        <v>20</v>
      </c>
      <c r="DY30">
        <v>0.55000000000000004</v>
      </c>
      <c r="DZ30">
        <v>0.08</v>
      </c>
      <c r="EA30">
        <v>400.00695121951202</v>
      </c>
      <c r="EB30">
        <v>-5.3937282230626299E-2</v>
      </c>
      <c r="EC30">
        <v>3.3959050820937003E-2</v>
      </c>
      <c r="ED30">
        <v>1</v>
      </c>
      <c r="EE30">
        <v>400.94029268292701</v>
      </c>
      <c r="EF30">
        <v>3.2696864112152897E-2</v>
      </c>
      <c r="EG30">
        <v>1.4002166909726801E-2</v>
      </c>
      <c r="EH30">
        <v>1</v>
      </c>
      <c r="EI30">
        <v>20.1530219512195</v>
      </c>
      <c r="EJ30">
        <v>8.7073170732080395E-3</v>
      </c>
      <c r="EK30">
        <v>1.07397420033533E-3</v>
      </c>
      <c r="EL30">
        <v>1</v>
      </c>
      <c r="EM30">
        <v>21.977956097561002</v>
      </c>
      <c r="EN30">
        <v>-1.9881533100909099E-3</v>
      </c>
      <c r="EO30">
        <v>5.3740513875925801E-4</v>
      </c>
      <c r="EP30">
        <v>1</v>
      </c>
      <c r="EQ30">
        <v>4</v>
      </c>
      <c r="ER30">
        <v>4</v>
      </c>
      <c r="ES30" t="s">
        <v>305</v>
      </c>
      <c r="ET30">
        <v>100</v>
      </c>
      <c r="EU30">
        <v>100</v>
      </c>
      <c r="EV30">
        <v>-2.3290000000000002</v>
      </c>
      <c r="EW30">
        <v>-0.1</v>
      </c>
      <c r="EX30">
        <v>-2.1828000000000398</v>
      </c>
      <c r="EY30">
        <v>0</v>
      </c>
      <c r="EZ30">
        <v>0</v>
      </c>
      <c r="FA30">
        <v>0</v>
      </c>
      <c r="FB30">
        <v>-0.10005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20.5</v>
      </c>
      <c r="FK30">
        <v>20.399999999999999</v>
      </c>
      <c r="FL30">
        <v>2</v>
      </c>
      <c r="FM30">
        <v>504.89699999999999</v>
      </c>
      <c r="FN30">
        <v>510.03800000000001</v>
      </c>
      <c r="FO30">
        <v>21.76</v>
      </c>
      <c r="FP30">
        <v>28.4924</v>
      </c>
      <c r="FQ30">
        <v>30.0001</v>
      </c>
      <c r="FR30">
        <v>28.558</v>
      </c>
      <c r="FS30">
        <v>28.565300000000001</v>
      </c>
      <c r="FT30">
        <v>20.3826</v>
      </c>
      <c r="FU30">
        <v>0</v>
      </c>
      <c r="FV30">
        <v>0</v>
      </c>
      <c r="FW30">
        <v>21.76</v>
      </c>
      <c r="FX30">
        <v>400</v>
      </c>
      <c r="FY30">
        <v>14.991099999999999</v>
      </c>
      <c r="FZ30">
        <v>101.592</v>
      </c>
      <c r="GA30">
        <v>101.92400000000001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2020-09-08T15:34:46Z</dcterms:created>
  <dcterms:modified xsi:type="dcterms:W3CDTF">2020-09-21T13:47:05Z</dcterms:modified>
</cp:coreProperties>
</file>